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ir5nbcsrie0g2mythym9vhv4fcq-my.sharepoint.com/personal/warren_saw-add_com/Documents/Saw ADD/ROI/"/>
    </mc:Choice>
  </mc:AlternateContent>
  <xr:revisionPtr revIDLastSave="0" documentId="8_{4B26C21A-A098-416A-99C7-6C6ADEE6119C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English" sheetId="1" r:id="rId1"/>
    <sheet name="Français" sheetId="2" r:id="rId2"/>
    <sheet name="Resolute Maniwak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H29" i="3"/>
  <c r="E29" i="3"/>
  <c r="E30" i="3" s="1"/>
  <c r="B28" i="3"/>
  <c r="B32" i="3" s="1"/>
  <c r="B33" i="3" s="1"/>
  <c r="E20" i="3"/>
  <c r="E21" i="3" s="1"/>
  <c r="B20" i="3"/>
  <c r="B21" i="3" s="1"/>
  <c r="B22" i="3" s="1"/>
  <c r="B23" i="3" s="1"/>
  <c r="E2" i="3" s="1"/>
  <c r="E8" i="3" s="1"/>
  <c r="H19" i="3"/>
  <c r="E18" i="3"/>
  <c r="E17" i="3"/>
  <c r="B16" i="3"/>
  <c r="B8" i="3"/>
  <c r="E7" i="3"/>
  <c r="E6" i="3"/>
  <c r="E5" i="3"/>
  <c r="E4" i="3"/>
  <c r="E3" i="3"/>
  <c r="H34" i="2"/>
  <c r="E34" i="2"/>
  <c r="E35" i="2" s="1"/>
  <c r="B33" i="2"/>
  <c r="B37" i="2" s="1"/>
  <c r="B38" i="2" s="1"/>
  <c r="E25" i="2"/>
  <c r="E26" i="2" s="1"/>
  <c r="B25" i="2"/>
  <c r="B26" i="2" s="1"/>
  <c r="B27" i="2" s="1"/>
  <c r="B28" i="2" s="1"/>
  <c r="B29" i="2" s="1"/>
  <c r="H24" i="2"/>
  <c r="E22" i="2"/>
  <c r="B21" i="2"/>
  <c r="B13" i="2"/>
  <c r="E36" i="2" s="1"/>
  <c r="E12" i="2"/>
  <c r="E13" i="2" s="1"/>
  <c r="E11" i="2"/>
  <c r="E10" i="2"/>
  <c r="E9" i="2"/>
  <c r="E8" i="2"/>
  <c r="E7" i="2"/>
  <c r="H29" i="1"/>
  <c r="E7" i="1" s="1"/>
  <c r="B25" i="1"/>
  <c r="B28" i="1" s="1"/>
  <c r="H19" i="1"/>
  <c r="E6" i="1" s="1"/>
  <c r="E18" i="1"/>
  <c r="E17" i="1"/>
  <c r="B13" i="1"/>
  <c r="B17" i="1" s="1"/>
  <c r="E26" i="1"/>
  <c r="E27" i="1" s="1"/>
  <c r="E28" i="1" s="1"/>
  <c r="E5" i="1" s="1"/>
  <c r="B29" i="1" l="1"/>
  <c r="E4" i="1" s="1"/>
  <c r="E19" i="1"/>
  <c r="E20" i="1" s="1"/>
  <c r="E3" i="1" s="1"/>
  <c r="E29" i="1"/>
  <c r="B18" i="1"/>
  <c r="B19" i="1" s="1"/>
  <c r="B20" i="1" s="1"/>
  <c r="B34" i="3"/>
  <c r="H20" i="3"/>
  <c r="B24" i="3"/>
  <c r="E14" i="2"/>
  <c r="E15" i="2" s="1"/>
  <c r="B39" i="2"/>
  <c r="H25" i="2"/>
  <c r="E9" i="3"/>
  <c r="E10" i="3" s="1"/>
  <c r="H20" i="1"/>
  <c r="H35" i="2"/>
  <c r="H30" i="3"/>
  <c r="E31" i="3"/>
  <c r="H30" i="1"/>
  <c r="E27" i="2"/>
  <c r="E22" i="3"/>
  <c r="B30" i="1" l="1"/>
  <c r="E21" i="1"/>
  <c r="E2" i="1"/>
  <c r="E8" i="1" s="1"/>
  <c r="B21" i="1"/>
  <c r="E9" i="1" l="1"/>
  <c r="E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8" authorId="0" shapeId="0" xr:uid="{00000000-0006-0000-0000-000001000000}">
      <text>
        <r>
          <rPr>
            <sz val="10"/>
            <color rgb="FF000000"/>
            <rFont val="Arial"/>
          </rPr>
          <t>Must take into account % of losses that can be recovered with Saw-add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5" authorId="0" shapeId="0" xr:uid="{00000000-0006-0000-0100-000001000000}">
      <text>
        <r>
          <rPr>
            <sz val="10"/>
            <color rgb="FF000000"/>
            <rFont val="Arial"/>
          </rPr>
          <t xml:space="preserve">Must take into account % of losses that can be recovered with Saw-add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0" authorId="0" shapeId="0" xr:uid="{00000000-0006-0000-0200-000001000000}">
      <text>
        <r>
          <rPr>
            <sz val="10"/>
            <color rgb="FF000000"/>
            <rFont val="Arial"/>
          </rPr>
          <t xml:space="preserve">Must take into account % of losses that can be recovered with Saw-add
</t>
        </r>
      </text>
    </comment>
  </commentList>
</comments>
</file>

<file path=xl/sharedStrings.xml><?xml version="1.0" encoding="utf-8"?>
<sst xmlns="http://schemas.openxmlformats.org/spreadsheetml/2006/main" count="255" uniqueCount="151">
  <si>
    <t>Saw-add payback time</t>
  </si>
  <si>
    <t>Target size</t>
  </si>
  <si>
    <t>Hourly production (MBF or m^3)</t>
  </si>
  <si>
    <t xml:space="preserve">Up time </t>
  </si>
  <si>
    <t>Lumber price per (MBF or m^3)</t>
  </si>
  <si>
    <t>Production increase</t>
  </si>
  <si>
    <t>Average fiber cost per (MBF or m^3)</t>
  </si>
  <si>
    <t>Wood grade opportunity cost</t>
  </si>
  <si>
    <t>Production hours per day</t>
  </si>
  <si>
    <t>Round saw savings</t>
  </si>
  <si>
    <t>Production days per year</t>
  </si>
  <si>
    <t>Band saw savings</t>
  </si>
  <si>
    <t>Total productivity increase</t>
  </si>
  <si>
    <t>Combined Payback in months</t>
  </si>
  <si>
    <t>Combined Payback in years</t>
  </si>
  <si>
    <t>Target Size Payback</t>
  </si>
  <si>
    <t>Up Time Payback</t>
  </si>
  <si>
    <t>Savings on round-saw blade replacement</t>
  </si>
  <si>
    <t>Active</t>
  </si>
  <si>
    <t>Yes</t>
  </si>
  <si>
    <t>No</t>
  </si>
  <si>
    <t>Target size reduction in (inch/mm)</t>
  </si>
  <si>
    <t>Reduced unscheduled saw changes per month</t>
  </si>
  <si>
    <t>Reduction in usage (%)</t>
  </si>
  <si>
    <t>Target size reduction in (ft or m)</t>
  </si>
  <si>
    <t>Time per saw change and repair in hours</t>
  </si>
  <si>
    <t>Number of blades operating concurrently</t>
  </si>
  <si>
    <t>Average Length in (ft/m)</t>
  </si>
  <si>
    <t>Hours per year in reduced saw changes</t>
  </si>
  <si>
    <t>Sharpenings per day</t>
  </si>
  <si>
    <t>Average Cut hieght in (inch/mm)</t>
  </si>
  <si>
    <t>Hourly production in (MBF or m^3)</t>
  </si>
  <si>
    <t>Maximum number of sharpenings</t>
  </si>
  <si>
    <t>Value of blades saved per year</t>
  </si>
  <si>
    <t>Increase per day in (MBF/m^3)</t>
  </si>
  <si>
    <t>Increase per year in (MBF or m^3)</t>
  </si>
  <si>
    <t>Payback from saw savings in months</t>
  </si>
  <si>
    <t>Increase per month in (MBF/m^3)</t>
  </si>
  <si>
    <t>Yearly increase</t>
  </si>
  <si>
    <t>Increase per year in (MBF/m^3)</t>
  </si>
  <si>
    <t>Payback from Up Time in months</t>
  </si>
  <si>
    <t>Savings on band-saw blade replacement</t>
  </si>
  <si>
    <t>Payback from Target Size in months</t>
  </si>
  <si>
    <t>Production Increase Payback</t>
  </si>
  <si>
    <t>% of total output downgraded wood due to deviation</t>
  </si>
  <si>
    <t>Production per year in (MBF/m^3)</t>
  </si>
  <si>
    <t>Payback from saw savings months</t>
  </si>
  <si>
    <t xml:space="preserve">Percent feed speed increase </t>
  </si>
  <si>
    <t>Percent of time in saws</t>
  </si>
  <si>
    <t>Production year increase (MBF/m^3)</t>
  </si>
  <si>
    <t>Payback from Production in months</t>
  </si>
  <si>
    <t>Données de la scierie</t>
  </si>
  <si>
    <t>Temps de retour sur investissement avec Saw-add</t>
  </si>
  <si>
    <t>Production de journaux par jour</t>
  </si>
  <si>
    <t>Taille cible</t>
  </si>
  <si>
    <t>Production annuelle m ^ 3</t>
  </si>
  <si>
    <t>Temps de montée</t>
  </si>
  <si>
    <t>Mètre cube ASP</t>
  </si>
  <si>
    <t>Augmentation de la production</t>
  </si>
  <si>
    <t>Coût moyen par mètre cube</t>
  </si>
  <si>
    <t>Coût d'opportunité du bois</t>
  </si>
  <si>
    <t>Quarts de travail par jour</t>
  </si>
  <si>
    <t>Scie circulaire</t>
  </si>
  <si>
    <t>Jours de production par an</t>
  </si>
  <si>
    <t>Économie de scie à ruban</t>
  </si>
  <si>
    <t>Saw + ADD Prix (installé $ NZ)</t>
  </si>
  <si>
    <t>Augmentation de la productivité totale</t>
  </si>
  <si>
    <t>Remboursement combiné en mois</t>
  </si>
  <si>
    <t>Remboursement combiné en années</t>
  </si>
  <si>
    <t>Taille de la cible</t>
  </si>
  <si>
    <t>Temps de récupération</t>
  </si>
  <si>
    <t>Économies sur le remplacement de la lame de scie circulaire</t>
  </si>
  <si>
    <t>Actif</t>
  </si>
  <si>
    <t>Oui</t>
  </si>
  <si>
    <t>Pourcentage de coupes avec des scies à ruban</t>
  </si>
  <si>
    <t>Changements de scie réduits par mois (1 par quart de travail)</t>
  </si>
  <si>
    <t>Coût des pales</t>
  </si>
  <si>
    <t>Réduction de la taille cible en mm</t>
  </si>
  <si>
    <t>Mois de production par an</t>
  </si>
  <si>
    <t>Réduction de l'utilisation (%)</t>
  </si>
  <si>
    <t>Réduction de la taille cible en m</t>
  </si>
  <si>
    <t>Changement de temps par scie et réparation en heures</t>
  </si>
  <si>
    <t>Nombre de pales fonctionnant simultanément</t>
  </si>
  <si>
    <t>Longueur moyenne m</t>
  </si>
  <si>
    <t>Heures par an dans les changements de scie non programmés</t>
  </si>
  <si>
    <t>Affûtage par jour</t>
  </si>
  <si>
    <t>Hauteur de coupe moyenne en mm</t>
  </si>
  <si>
    <t>Production horaire en m3</t>
  </si>
  <si>
    <t>Nombre maximum d'affûtages</t>
  </si>
  <si>
    <t>Tableaux latéraux moyens par bûche</t>
  </si>
  <si>
    <t>Temps d'exécution</t>
  </si>
  <si>
    <t>Valeur des lames économisées par an</t>
  </si>
  <si>
    <t>Augmentation de mètres cubes par jour</t>
  </si>
  <si>
    <t>Augmentation du nombre de mètres cubes par an</t>
  </si>
  <si>
    <t>Retour sur investissement en mois</t>
  </si>
  <si>
    <t>Augmentation mensuelle de mètres cubes</t>
  </si>
  <si>
    <t>Augmentation annuelle</t>
  </si>
  <si>
    <t>Augmentation annuelle en mètres cubes</t>
  </si>
  <si>
    <t>Économies sur le remplacement de la lame de scie à ruban</t>
  </si>
  <si>
    <t>Délai de récupération de la taille cible en mois</t>
  </si>
  <si>
    <t>actif</t>
  </si>
  <si>
    <t>Non</t>
  </si>
  <si>
    <t>% de la production totale de bois déclassé en raison d'un écart</t>
  </si>
  <si>
    <t>Prix ​​de vente du bois de qualité supérieure</t>
  </si>
  <si>
    <t>Prix ​​de vente du bois déclassé</t>
  </si>
  <si>
    <t>Heures de production par jour</t>
  </si>
  <si>
    <t>Pertes dues au bois déclassé</t>
  </si>
  <si>
    <t>Prévention de la dégradation du bois due au Saw-Add</t>
  </si>
  <si>
    <t>Augmentation de la vitesse en pourcentage</t>
  </si>
  <si>
    <t>Remboursement de la production en mois</t>
  </si>
  <si>
    <t>Production de bûches par jour</t>
  </si>
  <si>
    <t>Production annuelle en mètre cube</t>
  </si>
  <si>
    <t>Récupération de temps sur le changement des lames</t>
  </si>
  <si>
    <t>Jours de production par année</t>
  </si>
  <si>
    <t>Saw + ADD Prix (installé)</t>
  </si>
  <si>
    <t>Optimisation de la taille de la ciblé</t>
  </si>
  <si>
    <t>Récupération de temps (réduction changement de scies)</t>
  </si>
  <si>
    <t>Pourcentage de coupes avec des scies à ruban (%)</t>
  </si>
  <si>
    <t>Coût des lames</t>
  </si>
  <si>
    <t>Mois de production par année</t>
  </si>
  <si>
    <t>Fréquence de changement de scie réduit en (%)</t>
  </si>
  <si>
    <t>Temps de changement par scie (h)</t>
  </si>
  <si>
    <t>Nombre de scies fonctionnant simultanément</t>
  </si>
  <si>
    <t>Longueur moyenne (m)</t>
  </si>
  <si>
    <t xml:space="preserve">Heures récupérés par la réduction du nombre de changements de scie </t>
  </si>
  <si>
    <t>Production horaire en (m^3)</t>
  </si>
  <si>
    <t>Nombre maximum d'affûtages par lame</t>
  </si>
  <si>
    <t>Planches latéraux moyennes par bûche en mètre cube</t>
  </si>
  <si>
    <t>Temps d'exécution (%)</t>
  </si>
  <si>
    <t>Augmentation mensuelle en mètres cubes</t>
  </si>
  <si>
    <t>Augmentation annuelle ($)</t>
  </si>
  <si>
    <t>Fréquence de changement de scie réduit par (%)</t>
  </si>
  <si>
    <t>% de la production totale de bois de qualité inférieur en raison d'un écart</t>
  </si>
  <si>
    <t>Prix ​​de vente du bois de qualité inférieur</t>
  </si>
  <si>
    <t>Perte due au bois de qualité inférieur par année</t>
  </si>
  <si>
    <t>Gain d'argent due à la prévention de la dégradation du bois en utilisant Saw-Add</t>
  </si>
  <si>
    <t>Augmentation de la vitesse en (%)</t>
  </si>
  <si>
    <t>Augmentation de la production (m^3)</t>
  </si>
  <si>
    <t>Temps d'affutage à ajouter au calcul dans la catégorie récupération de temps</t>
  </si>
  <si>
    <t xml:space="preserve">Question: </t>
  </si>
  <si>
    <t xml:space="preserve">Quel est le temps d'affutage en moyenne? </t>
  </si>
  <si>
    <t xml:space="preserve">Combien sont payés les employés? </t>
  </si>
  <si>
    <t>Yearly wood degradation prevention due to Saw-add</t>
  </si>
  <si>
    <t>Selling price of downgraded wood at cost of fiber</t>
  </si>
  <si>
    <t>Losses per hour due to downgraded wood</t>
  </si>
  <si>
    <t>Cost of saw blades</t>
  </si>
  <si>
    <t>Pieces per day (Logs or Cants)</t>
  </si>
  <si>
    <t>Saw+ADD Price</t>
  </si>
  <si>
    <t>Mill Inputs and Prices</t>
  </si>
  <si>
    <t>Average boards per piece</t>
  </si>
  <si>
    <t>Reduced scheduled saw changes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</si>
</sst>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"/>
    <numFmt numFmtId="165" formatCode="&quot;$&quot;#,##0.00"/>
    <numFmt numFmtId="166" formatCode="#,##0.0"/>
    <numFmt numFmtId="167" formatCode="0.0"/>
    <numFmt numFmtId="168" formatCode="0.00;[Red]0.00"/>
    <numFmt numFmtId="169" formatCode="0.0%"/>
  </numFmts>
  <fonts count="11" x14ac:knownFonts="1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0"/>
      <name val="Arial"/>
    </font>
    <font>
      <sz val="10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7"/>
      <color rgb="FF000000"/>
      <name val="Verdana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rgb="FFFFFFFF"/>
      </patternFill>
    </fill>
    <fill>
      <patternFill patternType="solid">
        <fgColor theme="6" tint="-0.249977111117893"/>
        <bgColor indexed="64"/>
      </patternFill>
    </fill>
  </fills>
  <borders count="7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 style="thick">
        <color rgb="FF6AA84F"/>
      </left>
      <right/>
      <top style="thick">
        <color rgb="FF6AA84F"/>
      </top>
      <bottom style="thick">
        <color rgb="FF6AA84F"/>
      </bottom>
      <diagonal/>
    </border>
    <border>
      <left/>
      <right style="thick">
        <color rgb="FF6AA84F"/>
      </right>
      <top style="thick">
        <color rgb="FF6AA84F"/>
      </top>
      <bottom style="thick">
        <color rgb="FF6AA84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6AA84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6AA84F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thick">
        <color rgb="FF6AA84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6AA84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ck">
        <color rgb="FF6AA84F"/>
      </left>
      <right style="medium">
        <color rgb="FFFFFFFF"/>
      </right>
      <top style="medium">
        <color rgb="FFFFFFFF"/>
      </top>
      <bottom style="thick">
        <color rgb="FF6AA84F"/>
      </bottom>
      <diagonal/>
    </border>
    <border>
      <left style="medium">
        <color rgb="FFFFFFFF"/>
      </left>
      <right style="thick">
        <color rgb="FF6AA84F"/>
      </right>
      <top style="medium">
        <color rgb="FFFFFFFF"/>
      </top>
      <bottom style="thick">
        <color rgb="FF6AA84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FFFFFF"/>
      </top>
      <bottom/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rgb="FF000000"/>
      </left>
      <right style="medium">
        <color rgb="FFFFFFFF"/>
      </right>
      <top/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FFFFFF"/>
      </right>
      <top/>
      <bottom/>
      <diagonal/>
    </border>
    <border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 style="medium">
        <color rgb="FF000000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medium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thick">
        <color rgb="FF000000"/>
      </right>
      <top style="medium">
        <color rgb="FF000000"/>
      </top>
      <bottom style="medium">
        <color rgb="FFFFFFFF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000000"/>
      </right>
      <top style="medium">
        <color rgb="FFFFFFFF"/>
      </top>
      <bottom/>
      <diagonal/>
    </border>
    <border>
      <left style="thick">
        <color rgb="FF000000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FFFFFF"/>
      </right>
      <top/>
      <bottom style="medium">
        <color rgb="FF000000"/>
      </bottom>
      <diagonal/>
    </border>
    <border>
      <left style="medium">
        <color rgb="FFFFFFFF"/>
      </left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6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5" xfId="0" applyFont="1" applyBorder="1"/>
    <xf numFmtId="0" fontId="1" fillId="0" borderId="7" xfId="0" applyFont="1" applyBorder="1"/>
    <xf numFmtId="0" fontId="2" fillId="0" borderId="16" xfId="0" applyFont="1" applyBorder="1"/>
    <xf numFmtId="3" fontId="2" fillId="0" borderId="17" xfId="0" applyNumberFormat="1" applyFont="1" applyBorder="1"/>
    <xf numFmtId="0" fontId="1" fillId="0" borderId="5" xfId="0" applyFont="1" applyBorder="1"/>
    <xf numFmtId="0" fontId="1" fillId="2" borderId="18" xfId="0" applyFont="1" applyFill="1" applyBorder="1"/>
    <xf numFmtId="164" fontId="1" fillId="2" borderId="19" xfId="0" applyNumberFormat="1" applyFont="1" applyFill="1" applyBorder="1"/>
    <xf numFmtId="0" fontId="1" fillId="0" borderId="2" xfId="0" applyFont="1" applyBorder="1"/>
    <xf numFmtId="0" fontId="4" fillId="0" borderId="20" xfId="0" applyFont="1" applyBorder="1" applyAlignment="1"/>
    <xf numFmtId="0" fontId="1" fillId="2" borderId="22" xfId="0" applyFont="1" applyFill="1" applyBorder="1"/>
    <xf numFmtId="0" fontId="2" fillId="0" borderId="20" xfId="0" applyFont="1" applyBorder="1" applyAlignment="1"/>
    <xf numFmtId="0" fontId="1" fillId="0" borderId="9" xfId="0" applyFont="1" applyBorder="1"/>
    <xf numFmtId="165" fontId="2" fillId="0" borderId="21" xfId="0" applyNumberFormat="1" applyFont="1" applyBorder="1"/>
    <xf numFmtId="0" fontId="2" fillId="2" borderId="22" xfId="0" applyFont="1" applyFill="1" applyBorder="1"/>
    <xf numFmtId="165" fontId="2" fillId="2" borderId="23" xfId="0" applyNumberFormat="1" applyFont="1" applyFill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2" fillId="0" borderId="20" xfId="0" applyFont="1" applyBorder="1"/>
    <xf numFmtId="3" fontId="2" fillId="0" borderId="21" xfId="0" applyNumberFormat="1" applyFont="1" applyBorder="1"/>
    <xf numFmtId="0" fontId="1" fillId="2" borderId="27" xfId="0" applyFont="1" applyFill="1" applyBorder="1"/>
    <xf numFmtId="0" fontId="1" fillId="0" borderId="29" xfId="0" applyFont="1" applyBorder="1"/>
    <xf numFmtId="164" fontId="2" fillId="0" borderId="31" xfId="0" applyNumberFormat="1" applyFont="1" applyBorder="1"/>
    <xf numFmtId="0" fontId="1" fillId="2" borderId="32" xfId="0" applyFont="1" applyFill="1" applyBorder="1"/>
    <xf numFmtId="164" fontId="1" fillId="2" borderId="33" xfId="0" applyNumberFormat="1" applyFont="1" applyFill="1" applyBorder="1"/>
    <xf numFmtId="0" fontId="1" fillId="0" borderId="34" xfId="0" applyFont="1" applyBorder="1"/>
    <xf numFmtId="0" fontId="1" fillId="2" borderId="35" xfId="0" applyFont="1" applyFill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5" fillId="0" borderId="13" xfId="0" applyFont="1" applyBorder="1" applyAlignment="1">
      <alignment horizontal="left"/>
    </xf>
    <xf numFmtId="0" fontId="2" fillId="0" borderId="33" xfId="0" applyFont="1" applyBorder="1" applyAlignment="1"/>
    <xf numFmtId="0" fontId="5" fillId="0" borderId="32" xfId="0" applyFont="1" applyBorder="1" applyAlignment="1">
      <alignment horizontal="left"/>
    </xf>
    <xf numFmtId="0" fontId="2" fillId="0" borderId="33" xfId="0" applyFont="1" applyBorder="1"/>
    <xf numFmtId="0" fontId="5" fillId="0" borderId="18" xfId="0" applyFont="1" applyBorder="1" applyAlignment="1">
      <alignment horizontal="left"/>
    </xf>
    <xf numFmtId="0" fontId="2" fillId="0" borderId="42" xfId="0" applyFont="1" applyBorder="1"/>
    <xf numFmtId="0" fontId="1" fillId="0" borderId="18" xfId="0" applyFont="1" applyBorder="1"/>
    <xf numFmtId="164" fontId="1" fillId="0" borderId="41" xfId="0" applyNumberFormat="1" applyFont="1" applyBorder="1"/>
    <xf numFmtId="0" fontId="2" fillId="0" borderId="22" xfId="0" applyFont="1" applyBorder="1" applyAlignment="1"/>
    <xf numFmtId="0" fontId="4" fillId="0" borderId="22" xfId="0" applyFont="1" applyBorder="1" applyAlignment="1"/>
    <xf numFmtId="0" fontId="1" fillId="0" borderId="22" xfId="0" applyFont="1" applyBorder="1"/>
    <xf numFmtId="9" fontId="1" fillId="0" borderId="23" xfId="0" applyNumberFormat="1" applyFont="1" applyBorder="1" applyAlignment="1">
      <alignment horizontal="right"/>
    </xf>
    <xf numFmtId="0" fontId="2" fillId="0" borderId="23" xfId="0" applyFont="1" applyBorder="1"/>
    <xf numFmtId="0" fontId="2" fillId="0" borderId="22" xfId="0" applyFont="1" applyBorder="1"/>
    <xf numFmtId="0" fontId="1" fillId="0" borderId="44" xfId="0" applyFont="1" applyBorder="1"/>
    <xf numFmtId="0" fontId="1" fillId="0" borderId="27" xfId="0" applyFont="1" applyBorder="1"/>
    <xf numFmtId="0" fontId="1" fillId="0" borderId="28" xfId="0" applyFont="1" applyBorder="1"/>
    <xf numFmtId="3" fontId="2" fillId="0" borderId="23" xfId="0" applyNumberFormat="1" applyFont="1" applyBorder="1" applyAlignment="1"/>
    <xf numFmtId="166" fontId="2" fillId="0" borderId="23" xfId="0" applyNumberFormat="1" applyFont="1" applyBorder="1"/>
    <xf numFmtId="3" fontId="2" fillId="0" borderId="25" xfId="0" applyNumberFormat="1" applyFont="1" applyBorder="1"/>
    <xf numFmtId="0" fontId="1" fillId="0" borderId="32" xfId="0" applyFont="1" applyBorder="1"/>
    <xf numFmtId="164" fontId="1" fillId="0" borderId="33" xfId="0" applyNumberFormat="1" applyFont="1" applyBorder="1"/>
    <xf numFmtId="0" fontId="1" fillId="0" borderId="46" xfId="0" applyFont="1" applyBorder="1"/>
    <xf numFmtId="167" fontId="2" fillId="0" borderId="23" xfId="0" applyNumberFormat="1" applyFont="1" applyBorder="1" applyAlignment="1"/>
    <xf numFmtId="0" fontId="2" fillId="0" borderId="27" xfId="0" applyFont="1" applyBorder="1" applyAlignment="1"/>
    <xf numFmtId="1" fontId="2" fillId="0" borderId="28" xfId="0" applyNumberFormat="1" applyFont="1" applyBorder="1"/>
    <xf numFmtId="3" fontId="2" fillId="0" borderId="48" xfId="0" applyNumberFormat="1" applyFont="1" applyBorder="1"/>
    <xf numFmtId="1" fontId="2" fillId="0" borderId="23" xfId="0" applyNumberFormat="1" applyFont="1" applyBorder="1"/>
    <xf numFmtId="0" fontId="2" fillId="0" borderId="32" xfId="0" applyFont="1" applyBorder="1"/>
    <xf numFmtId="164" fontId="2" fillId="0" borderId="33" xfId="0" applyNumberFormat="1" applyFont="1" applyBorder="1"/>
    <xf numFmtId="0" fontId="1" fillId="0" borderId="49" xfId="0" applyFont="1" applyBorder="1"/>
    <xf numFmtId="0" fontId="1" fillId="0" borderId="50" xfId="0" applyFont="1" applyBorder="1"/>
    <xf numFmtId="0" fontId="4" fillId="0" borderId="27" xfId="0" applyFont="1" applyBorder="1" applyAlignment="1"/>
    <xf numFmtId="4" fontId="2" fillId="0" borderId="33" xfId="0" applyNumberFormat="1" applyFont="1" applyBorder="1"/>
    <xf numFmtId="0" fontId="2" fillId="0" borderId="13" xfId="0" applyFont="1" applyBorder="1"/>
    <xf numFmtId="168" fontId="2" fillId="0" borderId="25" xfId="0" applyNumberFormat="1" applyFont="1" applyBorder="1"/>
    <xf numFmtId="164" fontId="1" fillId="0" borderId="19" xfId="0" applyNumberFormat="1" applyFont="1" applyBorder="1"/>
    <xf numFmtId="9" fontId="1" fillId="0" borderId="19" xfId="0" applyNumberFormat="1" applyFont="1" applyBorder="1"/>
    <xf numFmtId="164" fontId="2" fillId="0" borderId="23" xfId="0" applyNumberFormat="1" applyFont="1" applyBorder="1"/>
    <xf numFmtId="0" fontId="1" fillId="0" borderId="51" xfId="0" applyFont="1" applyBorder="1"/>
    <xf numFmtId="165" fontId="2" fillId="0" borderId="34" xfId="0" applyNumberFormat="1" applyFont="1" applyBorder="1"/>
    <xf numFmtId="164" fontId="1" fillId="0" borderId="28" xfId="0" applyNumberFormat="1" applyFont="1" applyBorder="1"/>
    <xf numFmtId="3" fontId="2" fillId="0" borderId="33" xfId="0" applyNumberFormat="1" applyFont="1" applyBorder="1"/>
    <xf numFmtId="0" fontId="2" fillId="0" borderId="52" xfId="0" applyFont="1" applyBorder="1"/>
    <xf numFmtId="3" fontId="2" fillId="0" borderId="53" xfId="0" applyNumberFormat="1" applyFont="1" applyBorder="1"/>
    <xf numFmtId="0" fontId="2" fillId="0" borderId="15" xfId="0" applyFont="1" applyBorder="1"/>
    <xf numFmtId="0" fontId="1" fillId="0" borderId="54" xfId="0" applyFont="1" applyBorder="1"/>
    <xf numFmtId="0" fontId="2" fillId="0" borderId="28" xfId="0" applyFont="1" applyBorder="1"/>
    <xf numFmtId="0" fontId="7" fillId="0" borderId="0" xfId="0" applyFont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2" borderId="19" xfId="0" applyFont="1" applyFill="1" applyBorder="1"/>
    <xf numFmtId="0" fontId="1" fillId="2" borderId="23" xfId="0" applyFont="1" applyFill="1" applyBorder="1"/>
    <xf numFmtId="0" fontId="1" fillId="2" borderId="28" xfId="0" applyFont="1" applyFill="1" applyBorder="1"/>
    <xf numFmtId="0" fontId="2" fillId="0" borderId="30" xfId="0" applyFont="1" applyBorder="1"/>
    <xf numFmtId="3" fontId="2" fillId="2" borderId="33" xfId="0" applyNumberFormat="1" applyFont="1" applyFill="1" applyBorder="1"/>
    <xf numFmtId="2" fontId="1" fillId="2" borderId="33" xfId="0" applyNumberFormat="1" applyFont="1" applyFill="1" applyBorder="1"/>
    <xf numFmtId="9" fontId="2" fillId="0" borderId="43" xfId="0" applyNumberFormat="1" applyFont="1" applyBorder="1"/>
    <xf numFmtId="0" fontId="2" fillId="0" borderId="43" xfId="0" applyFont="1" applyBorder="1"/>
    <xf numFmtId="0" fontId="1" fillId="0" borderId="45" xfId="0" applyFont="1" applyBorder="1"/>
    <xf numFmtId="3" fontId="2" fillId="0" borderId="23" xfId="0" applyNumberFormat="1" applyFont="1" applyBorder="1"/>
    <xf numFmtId="1" fontId="2" fillId="0" borderId="22" xfId="0" applyNumberFormat="1" applyFont="1" applyBorder="1"/>
    <xf numFmtId="9" fontId="2" fillId="0" borderId="23" xfId="0" applyNumberFormat="1" applyFont="1" applyBorder="1"/>
    <xf numFmtId="167" fontId="2" fillId="0" borderId="23" xfId="0" applyNumberFormat="1" applyFont="1" applyBorder="1"/>
    <xf numFmtId="0" fontId="2" fillId="0" borderId="27" xfId="0" applyFont="1" applyBorder="1"/>
    <xf numFmtId="0" fontId="2" fillId="0" borderId="47" xfId="0" applyFont="1" applyBorder="1"/>
    <xf numFmtId="0" fontId="1" fillId="0" borderId="0" xfId="0" applyFont="1"/>
    <xf numFmtId="164" fontId="1" fillId="0" borderId="0" xfId="0" applyNumberFormat="1" applyFont="1"/>
    <xf numFmtId="0" fontId="1" fillId="0" borderId="23" xfId="0" applyFont="1" applyBorder="1"/>
    <xf numFmtId="0" fontId="2" fillId="0" borderId="18" xfId="0" applyFont="1" applyBorder="1"/>
    <xf numFmtId="3" fontId="2" fillId="0" borderId="19" xfId="0" applyNumberFormat="1" applyFont="1" applyBorder="1"/>
    <xf numFmtId="0" fontId="1" fillId="0" borderId="4" xfId="0" applyFont="1" applyBorder="1"/>
    <xf numFmtId="165" fontId="2" fillId="0" borderId="23" xfId="0" applyNumberFormat="1" applyFont="1" applyBorder="1"/>
    <xf numFmtId="0" fontId="1" fillId="2" borderId="58" xfId="0" applyFont="1" applyFill="1" applyBorder="1"/>
    <xf numFmtId="0" fontId="1" fillId="2" borderId="59" xfId="0" applyFont="1" applyFill="1" applyBorder="1"/>
    <xf numFmtId="0" fontId="2" fillId="2" borderId="60" xfId="0" applyFont="1" applyFill="1" applyBorder="1"/>
    <xf numFmtId="165" fontId="2" fillId="2" borderId="61" xfId="0" applyNumberFormat="1" applyFont="1" applyFill="1" applyBorder="1"/>
    <xf numFmtId="0" fontId="1" fillId="2" borderId="60" xfId="0" applyFont="1" applyFill="1" applyBorder="1" applyAlignment="1">
      <alignment horizontal="left"/>
    </xf>
    <xf numFmtId="0" fontId="1" fillId="2" borderId="60" xfId="0" applyFont="1" applyFill="1" applyBorder="1"/>
    <xf numFmtId="164" fontId="1" fillId="2" borderId="61" xfId="0" applyNumberFormat="1" applyFont="1" applyFill="1" applyBorder="1"/>
    <xf numFmtId="164" fontId="2" fillId="0" borderId="48" xfId="0" applyNumberFormat="1" applyFont="1" applyBorder="1"/>
    <xf numFmtId="4" fontId="2" fillId="2" borderId="61" xfId="0" applyNumberFormat="1" applyFont="1" applyFill="1" applyBorder="1"/>
    <xf numFmtId="0" fontId="1" fillId="2" borderId="62" xfId="0" applyFont="1" applyFill="1" applyBorder="1"/>
    <xf numFmtId="2" fontId="1" fillId="2" borderId="63" xfId="0" applyNumberFormat="1" applyFont="1" applyFill="1" applyBorder="1"/>
    <xf numFmtId="165" fontId="2" fillId="0" borderId="22" xfId="0" applyNumberFormat="1" applyFont="1" applyBorder="1"/>
    <xf numFmtId="0" fontId="5" fillId="0" borderId="64" xfId="0" applyFont="1" applyBorder="1" applyAlignment="1">
      <alignment horizontal="left"/>
    </xf>
    <xf numFmtId="0" fontId="2" fillId="0" borderId="66" xfId="0" applyFont="1" applyBorder="1"/>
    <xf numFmtId="0" fontId="1" fillId="0" borderId="67" xfId="0" applyFont="1" applyBorder="1"/>
    <xf numFmtId="9" fontId="1" fillId="0" borderId="68" xfId="0" applyNumberFormat="1" applyFont="1" applyBorder="1"/>
    <xf numFmtId="0" fontId="1" fillId="0" borderId="69" xfId="0" applyFont="1" applyBorder="1"/>
    <xf numFmtId="164" fontId="1" fillId="0" borderId="70" xfId="0" applyNumberFormat="1" applyFont="1" applyBorder="1"/>
    <xf numFmtId="0" fontId="1" fillId="0" borderId="71" xfId="0" applyFont="1" applyBorder="1"/>
    <xf numFmtId="164" fontId="2" fillId="0" borderId="72" xfId="0" applyNumberFormat="1" applyFont="1" applyBorder="1"/>
    <xf numFmtId="164" fontId="1" fillId="0" borderId="73" xfId="0" applyNumberFormat="1" applyFont="1" applyBorder="1"/>
    <xf numFmtId="0" fontId="1" fillId="0" borderId="74" xfId="0" applyFont="1" applyBorder="1"/>
    <xf numFmtId="164" fontId="1" fillId="0" borderId="66" xfId="0" applyNumberFormat="1" applyFont="1" applyBorder="1"/>
    <xf numFmtId="0" fontId="2" fillId="0" borderId="75" xfId="0" applyFont="1" applyBorder="1"/>
    <xf numFmtId="3" fontId="2" fillId="0" borderId="76" xfId="0" applyNumberFormat="1" applyFont="1" applyBorder="1"/>
    <xf numFmtId="0" fontId="8" fillId="0" borderId="18" xfId="0" applyFont="1" applyBorder="1"/>
    <xf numFmtId="0" fontId="8" fillId="0" borderId="44" xfId="0" applyFont="1" applyBorder="1"/>
    <xf numFmtId="164" fontId="8" fillId="0" borderId="23" xfId="0" applyNumberFormat="1" applyFont="1" applyBorder="1"/>
    <xf numFmtId="0" fontId="8" fillId="0" borderId="22" xfId="0" applyFont="1" applyBorder="1"/>
    <xf numFmtId="164" fontId="8" fillId="0" borderId="28" xfId="0" applyNumberFormat="1" applyFont="1" applyBorder="1"/>
    <xf numFmtId="0" fontId="8" fillId="0" borderId="32" xfId="0" applyFont="1" applyBorder="1" applyAlignment="1"/>
    <xf numFmtId="164" fontId="8" fillId="0" borderId="33" xfId="0" applyNumberFormat="1" applyFont="1" applyBorder="1"/>
    <xf numFmtId="0" fontId="8" fillId="0" borderId="27" xfId="0" applyFont="1" applyBorder="1"/>
    <xf numFmtId="0" fontId="8" fillId="0" borderId="32" xfId="0" applyFont="1" applyBorder="1"/>
    <xf numFmtId="0" fontId="8" fillId="0" borderId="47" xfId="0" applyFont="1" applyBorder="1" applyAlignment="1"/>
    <xf numFmtId="3" fontId="8" fillId="0" borderId="48" xfId="0" applyNumberFormat="1" applyFont="1" applyBorder="1"/>
    <xf numFmtId="3" fontId="8" fillId="0" borderId="33" xfId="0" applyNumberFormat="1" applyFont="1" applyBorder="1"/>
    <xf numFmtId="0" fontId="8" fillId="0" borderId="16" xfId="0" applyFont="1" applyBorder="1"/>
    <xf numFmtId="0" fontId="8" fillId="0" borderId="30" xfId="0" applyFont="1" applyBorder="1" applyAlignment="1"/>
    <xf numFmtId="0" fontId="8" fillId="0" borderId="20" xfId="0" applyFont="1" applyBorder="1" applyAlignment="1"/>
    <xf numFmtId="3" fontId="2" fillId="0" borderId="28" xfId="0" applyNumberFormat="1" applyFont="1" applyBorder="1"/>
    <xf numFmtId="4" fontId="2" fillId="0" borderId="53" xfId="0" applyNumberFormat="1" applyFont="1" applyBorder="1"/>
    <xf numFmtId="3" fontId="2" fillId="4" borderId="17" xfId="0" applyNumberFormat="1" applyFont="1" applyFill="1" applyBorder="1"/>
    <xf numFmtId="3" fontId="4" fillId="4" borderId="21" xfId="0" applyNumberFormat="1" applyFont="1" applyFill="1" applyBorder="1" applyAlignment="1"/>
    <xf numFmtId="164" fontId="4" fillId="4" borderId="21" xfId="0" applyNumberFormat="1" applyFont="1" applyFill="1" applyBorder="1" applyAlignment="1"/>
    <xf numFmtId="3" fontId="2" fillId="4" borderId="21" xfId="0" applyNumberFormat="1" applyFont="1" applyFill="1" applyBorder="1" applyAlignment="1"/>
    <xf numFmtId="3" fontId="2" fillId="4" borderId="21" xfId="0" applyNumberFormat="1" applyFont="1" applyFill="1" applyBorder="1"/>
    <xf numFmtId="164" fontId="2" fillId="4" borderId="31" xfId="0" applyNumberFormat="1" applyFont="1" applyFill="1" applyBorder="1"/>
    <xf numFmtId="0" fontId="2" fillId="4" borderId="33" xfId="0" applyFont="1" applyFill="1" applyBorder="1" applyAlignment="1"/>
    <xf numFmtId="0" fontId="4" fillId="4" borderId="23" xfId="0" applyFont="1" applyFill="1" applyBorder="1" applyAlignment="1"/>
    <xf numFmtId="166" fontId="2" fillId="4" borderId="23" xfId="0" applyNumberFormat="1" applyFont="1" applyFill="1" applyBorder="1"/>
    <xf numFmtId="169" fontId="2" fillId="4" borderId="23" xfId="0" applyNumberFormat="1" applyFont="1" applyFill="1" applyBorder="1" applyAlignment="1"/>
    <xf numFmtId="169" fontId="2" fillId="4" borderId="28" xfId="0" applyNumberFormat="1" applyFont="1" applyFill="1" applyBorder="1" applyAlignment="1"/>
    <xf numFmtId="0" fontId="2" fillId="4" borderId="33" xfId="0" applyFont="1" applyFill="1" applyBorder="1"/>
    <xf numFmtId="0" fontId="2" fillId="4" borderId="19" xfId="0" applyFont="1" applyFill="1" applyBorder="1" applyAlignment="1"/>
    <xf numFmtId="0" fontId="4" fillId="4" borderId="43" xfId="0" applyFont="1" applyFill="1" applyBorder="1" applyAlignment="1"/>
    <xf numFmtId="0" fontId="2" fillId="4" borderId="23" xfId="0" applyFont="1" applyFill="1" applyBorder="1"/>
    <xf numFmtId="169" fontId="8" fillId="4" borderId="19" xfId="0" applyNumberFormat="1" applyFont="1" applyFill="1" applyBorder="1"/>
    <xf numFmtId="164" fontId="8" fillId="4" borderId="41" xfId="0" applyNumberFormat="1" applyFont="1" applyFill="1" applyBorder="1"/>
    <xf numFmtId="9" fontId="8" fillId="4" borderId="23" xfId="0" applyNumberFormat="1" applyFont="1" applyFill="1" applyBorder="1" applyAlignment="1">
      <alignment horizontal="right"/>
    </xf>
    <xf numFmtId="0" fontId="8" fillId="4" borderId="45" xfId="0" applyFont="1" applyFill="1" applyBorder="1" applyAlignment="1"/>
    <xf numFmtId="0" fontId="8" fillId="4" borderId="28" xfId="0" applyFont="1" applyFill="1" applyBorder="1"/>
    <xf numFmtId="164" fontId="8" fillId="4" borderId="19" xfId="0" applyNumberFormat="1" applyFont="1" applyFill="1" applyBorder="1"/>
    <xf numFmtId="0" fontId="8" fillId="4" borderId="23" xfId="0" applyFont="1" applyFill="1" applyBorder="1" applyAlignment="1"/>
    <xf numFmtId="164" fontId="2" fillId="5" borderId="21" xfId="0" applyNumberFormat="1" applyFont="1" applyFill="1" applyBorder="1"/>
    <xf numFmtId="0" fontId="9" fillId="6" borderId="18" xfId="0" applyFont="1" applyFill="1" applyBorder="1"/>
    <xf numFmtId="164" fontId="9" fillId="6" borderId="19" xfId="0" applyNumberFormat="1" applyFont="1" applyFill="1" applyBorder="1"/>
    <xf numFmtId="0" fontId="9" fillId="6" borderId="22" xfId="0" applyFont="1" applyFill="1" applyBorder="1"/>
    <xf numFmtId="164" fontId="9" fillId="6" borderId="23" xfId="0" applyNumberFormat="1" applyFont="1" applyFill="1" applyBorder="1"/>
    <xf numFmtId="0" fontId="9" fillId="6" borderId="27" xfId="0" applyFont="1" applyFill="1" applyBorder="1"/>
    <xf numFmtId="164" fontId="9" fillId="6" borderId="28" xfId="0" applyNumberFormat="1" applyFont="1" applyFill="1" applyBorder="1"/>
    <xf numFmtId="0" fontId="9" fillId="6" borderId="35" xfId="0" applyFont="1" applyFill="1" applyBorder="1"/>
    <xf numFmtId="4" fontId="9" fillId="6" borderId="33" xfId="0" applyNumberFormat="1" applyFont="1" applyFill="1" applyBorder="1"/>
    <xf numFmtId="2" fontId="9" fillId="7" borderId="33" xfId="0" applyNumberFormat="1" applyFont="1" applyFill="1" applyBorder="1"/>
    <xf numFmtId="0" fontId="10" fillId="6" borderId="32" xfId="0" applyFont="1" applyFill="1" applyBorder="1"/>
    <xf numFmtId="164" fontId="10" fillId="6" borderId="33" xfId="0" applyNumberFormat="1" applyFont="1" applyFill="1" applyBorder="1"/>
    <xf numFmtId="0" fontId="6" fillId="0" borderId="40" xfId="0" applyFont="1" applyBorder="1" applyAlignment="1">
      <alignment horizontal="center"/>
    </xf>
    <xf numFmtId="0" fontId="3" fillId="0" borderId="41" xfId="0" applyFont="1" applyBorder="1"/>
    <xf numFmtId="0" fontId="6" fillId="0" borderId="13" xfId="0" applyFont="1" applyBorder="1" applyAlignment="1">
      <alignment horizontal="center"/>
    </xf>
    <xf numFmtId="0" fontId="3" fillId="0" borderId="14" xfId="0" applyFont="1" applyBorder="1"/>
    <xf numFmtId="0" fontId="5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12" xfId="0" applyFont="1" applyBorder="1"/>
    <xf numFmtId="0" fontId="9" fillId="6" borderId="13" xfId="0" applyFont="1" applyFill="1" applyBorder="1" applyAlignment="1">
      <alignment horizontal="center"/>
    </xf>
    <xf numFmtId="0" fontId="9" fillId="7" borderId="14" xfId="0" applyFont="1" applyFill="1" applyBorder="1"/>
    <xf numFmtId="0" fontId="5" fillId="0" borderId="4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3" fillId="0" borderId="65" xfId="0" applyFont="1" applyBorder="1"/>
    <xf numFmtId="0" fontId="5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1079500</xdr:colOff>
      <xdr:row>2</xdr:row>
      <xdr:rowOff>136525</xdr:rowOff>
    </xdr:from>
    <xdr:ext cx="1647825" cy="4667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04250" y="454025"/>
          <a:ext cx="1647825" cy="466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57150</xdr:rowOff>
    </xdr:from>
    <xdr:ext cx="2362200" cy="6667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7"/>
  <sheetViews>
    <sheetView tabSelected="1" zoomScale="200" zoomScaleNormal="200" workbookViewId="0">
      <selection activeCell="E15" sqref="E15"/>
    </sheetView>
  </sheetViews>
  <sheetFormatPr defaultColWidth="14.453125" defaultRowHeight="15" customHeight="1" x14ac:dyDescent="0.25"/>
  <cols>
    <col min="1" max="1" width="31.26953125" customWidth="1"/>
    <col min="2" max="2" width="13.26953125" customWidth="1"/>
    <col min="3" max="3" width="3.08984375" customWidth="1"/>
    <col min="4" max="4" width="44" customWidth="1"/>
    <col min="5" max="5" width="13.26953125" customWidth="1"/>
    <col min="6" max="6" width="2.81640625" customWidth="1"/>
    <col min="7" max="7" width="35.08984375" customWidth="1"/>
    <col min="8" max="8" width="14" customWidth="1"/>
    <col min="9" max="9" width="3.08984375" customWidth="1"/>
  </cols>
  <sheetData>
    <row r="1" spans="1:9" ht="12.75" customHeight="1" thickTop="1" thickBot="1" x14ac:dyDescent="0.35">
      <c r="A1" s="196" t="s">
        <v>148</v>
      </c>
      <c r="B1" s="197"/>
      <c r="D1" s="198" t="s">
        <v>0</v>
      </c>
      <c r="E1" s="199"/>
      <c r="F1" s="10"/>
      <c r="G1" s="10"/>
      <c r="H1" s="10"/>
      <c r="I1" s="11"/>
    </row>
    <row r="2" spans="1:9" ht="12.75" customHeight="1" thickTop="1" thickBot="1" x14ac:dyDescent="0.35">
      <c r="A2" s="152" t="s">
        <v>146</v>
      </c>
      <c r="B2" s="157">
        <v>9000</v>
      </c>
      <c r="C2" s="14"/>
      <c r="D2" s="180" t="s">
        <v>1</v>
      </c>
      <c r="E2" s="181">
        <f>IF(B11="Yes",B20,0)</f>
        <v>414106.56</v>
      </c>
      <c r="F2" s="17"/>
      <c r="G2" s="17"/>
      <c r="H2" s="17"/>
      <c r="I2" s="11"/>
    </row>
    <row r="3" spans="1:9" ht="12.75" customHeight="1" thickBot="1" x14ac:dyDescent="0.35">
      <c r="A3" s="18" t="s">
        <v>2</v>
      </c>
      <c r="B3" s="158">
        <v>53</v>
      </c>
      <c r="C3" s="14"/>
      <c r="D3" s="182" t="s">
        <v>3</v>
      </c>
      <c r="E3" s="183">
        <f>IF(E13="Yes",E20,0)</f>
        <v>782280</v>
      </c>
      <c r="F3" s="6"/>
      <c r="G3" s="6"/>
      <c r="H3" s="6"/>
      <c r="I3" s="11"/>
    </row>
    <row r="4" spans="1:9" ht="12.75" customHeight="1" thickBot="1" x14ac:dyDescent="0.35">
      <c r="A4" s="154" t="s">
        <v>4</v>
      </c>
      <c r="B4" s="159">
        <v>656</v>
      </c>
      <c r="C4" s="14"/>
      <c r="D4" s="182" t="s">
        <v>5</v>
      </c>
      <c r="E4" s="183">
        <f>IF(B24="Yes",B29,0)</f>
        <v>1602109.4399999999</v>
      </c>
      <c r="F4" s="6"/>
      <c r="G4" s="6"/>
      <c r="H4" s="21"/>
      <c r="I4" s="11"/>
    </row>
    <row r="5" spans="1:9" ht="12.75" customHeight="1" thickTop="1" thickBot="1" x14ac:dyDescent="0.35">
      <c r="A5" s="20" t="s">
        <v>6</v>
      </c>
      <c r="B5" s="179">
        <f>B4*0.75</f>
        <v>492</v>
      </c>
      <c r="C5" s="14"/>
      <c r="D5" s="182" t="s">
        <v>7</v>
      </c>
      <c r="E5" s="183">
        <f>IF(E24="Yes",E28,0)</f>
        <v>333772.79999999999</v>
      </c>
      <c r="F5" s="6"/>
      <c r="G5" s="11"/>
      <c r="H5" s="25"/>
      <c r="I5" s="26"/>
    </row>
    <row r="6" spans="1:9" ht="12.75" customHeight="1" thickBot="1" x14ac:dyDescent="0.35">
      <c r="A6" s="20" t="s">
        <v>8</v>
      </c>
      <c r="B6" s="160">
        <v>16</v>
      </c>
      <c r="C6" s="14"/>
      <c r="D6" s="182" t="s">
        <v>9</v>
      </c>
      <c r="E6" s="183">
        <f>IF(H13="Yes",H19,0)</f>
        <v>28800</v>
      </c>
      <c r="F6" s="6"/>
      <c r="G6" s="6"/>
      <c r="H6" s="17"/>
      <c r="I6" s="11"/>
    </row>
    <row r="7" spans="1:9" ht="12.75" customHeight="1" thickBot="1" x14ac:dyDescent="0.35">
      <c r="A7" s="28" t="s">
        <v>10</v>
      </c>
      <c r="B7" s="161">
        <v>240</v>
      </c>
      <c r="C7" s="14"/>
      <c r="D7" s="184" t="s">
        <v>11</v>
      </c>
      <c r="E7" s="185">
        <f>IF(H23="Yes",H29,0)</f>
        <v>32083.199999999997</v>
      </c>
      <c r="F7" s="6"/>
      <c r="G7" s="6"/>
      <c r="H7" s="6"/>
      <c r="I7" s="27"/>
    </row>
    <row r="8" spans="1:9" ht="12.75" customHeight="1" thickBot="1" x14ac:dyDescent="0.35">
      <c r="A8" s="153" t="s">
        <v>147</v>
      </c>
      <c r="B8" s="162">
        <v>157000</v>
      </c>
      <c r="C8" s="14"/>
      <c r="D8" s="189" t="s">
        <v>12</v>
      </c>
      <c r="E8" s="190">
        <f>SUM(E2:E7)</f>
        <v>3193152</v>
      </c>
      <c r="F8" s="6"/>
      <c r="G8" s="6"/>
      <c r="H8" s="6"/>
      <c r="I8" s="31"/>
    </row>
    <row r="9" spans="1:9" ht="12.75" customHeight="1" thickTop="1" thickBot="1" x14ac:dyDescent="0.35">
      <c r="A9" s="31"/>
      <c r="B9" s="31"/>
      <c r="C9" s="14"/>
      <c r="D9" s="186" t="s">
        <v>13</v>
      </c>
      <c r="E9" s="187">
        <f>$B$8/(E8/12)</f>
        <v>0.59001262702182666</v>
      </c>
      <c r="F9" s="37"/>
      <c r="G9" s="9"/>
      <c r="H9" s="9"/>
      <c r="I9" s="26"/>
    </row>
    <row r="10" spans="1:9" ht="12.75" customHeight="1" thickBot="1" x14ac:dyDescent="0.35">
      <c r="A10" s="200" t="s">
        <v>15</v>
      </c>
      <c r="B10" s="192"/>
      <c r="C10" s="27"/>
      <c r="D10" s="186" t="s">
        <v>14</v>
      </c>
      <c r="E10" s="188">
        <f>E9/12</f>
        <v>4.9167718918485558E-2</v>
      </c>
      <c r="F10" s="38"/>
      <c r="G10" s="27"/>
      <c r="H10" s="27"/>
      <c r="I10" s="26"/>
    </row>
    <row r="11" spans="1:9" ht="12.75" customHeight="1" thickBot="1" x14ac:dyDescent="0.35">
      <c r="A11" s="41" t="s">
        <v>18</v>
      </c>
      <c r="B11" s="163" t="s">
        <v>19</v>
      </c>
      <c r="C11" s="31"/>
      <c r="D11" s="31"/>
      <c r="E11" s="40"/>
      <c r="F11" s="31"/>
      <c r="G11" s="31"/>
      <c r="H11" s="31"/>
      <c r="I11" s="26"/>
    </row>
    <row r="12" spans="1:9" ht="12.75" customHeight="1" thickBot="1" x14ac:dyDescent="0.35">
      <c r="A12" s="49" t="s">
        <v>21</v>
      </c>
      <c r="B12" s="164">
        <v>5.0000000000000001E-3</v>
      </c>
      <c r="C12" s="26"/>
      <c r="D12" s="195" t="s">
        <v>16</v>
      </c>
      <c r="E12" s="194"/>
      <c r="F12" s="35"/>
      <c r="G12" s="193" t="s">
        <v>17</v>
      </c>
      <c r="H12" s="194"/>
      <c r="I12" s="26"/>
    </row>
    <row r="13" spans="1:9" ht="12.75" customHeight="1" thickBot="1" x14ac:dyDescent="0.35">
      <c r="A13" s="49" t="s">
        <v>24</v>
      </c>
      <c r="B13" s="53">
        <f>IF(B12&gt;0.09,B12/1000,B12/12)</f>
        <v>4.1666666666666669E-4</v>
      </c>
      <c r="C13" s="26"/>
      <c r="D13" s="43" t="s">
        <v>18</v>
      </c>
      <c r="E13" s="168" t="s">
        <v>19</v>
      </c>
      <c r="F13" s="35"/>
      <c r="G13" s="45" t="s">
        <v>18</v>
      </c>
      <c r="H13" s="169" t="s">
        <v>19</v>
      </c>
      <c r="I13" s="26"/>
    </row>
    <row r="14" spans="1:9" ht="12.75" customHeight="1" thickBot="1" x14ac:dyDescent="0.35">
      <c r="A14" s="50" t="s">
        <v>27</v>
      </c>
      <c r="B14" s="164">
        <v>16.7</v>
      </c>
      <c r="C14" s="26"/>
      <c r="D14" s="46" t="s">
        <v>150</v>
      </c>
      <c r="E14" s="170">
        <v>20</v>
      </c>
      <c r="F14" s="35"/>
      <c r="G14" s="140" t="s">
        <v>145</v>
      </c>
      <c r="H14" s="173">
        <v>200</v>
      </c>
      <c r="I14" s="26"/>
    </row>
    <row r="15" spans="1:9" ht="12.75" customHeight="1" thickBot="1" x14ac:dyDescent="0.35">
      <c r="A15" s="49" t="s">
        <v>30</v>
      </c>
      <c r="B15" s="164">
        <v>8</v>
      </c>
      <c r="C15" s="26"/>
      <c r="D15" s="50" t="s">
        <v>22</v>
      </c>
      <c r="E15" s="164">
        <v>5</v>
      </c>
      <c r="F15" s="35"/>
      <c r="G15" s="143" t="s">
        <v>23</v>
      </c>
      <c r="H15" s="174">
        <v>0.3</v>
      </c>
      <c r="I15" s="26"/>
    </row>
    <row r="16" spans="1:9" ht="12.75" customHeight="1" thickBot="1" x14ac:dyDescent="0.35">
      <c r="A16" s="54" t="s">
        <v>149</v>
      </c>
      <c r="B16" s="165">
        <v>5</v>
      </c>
      <c r="C16" s="26"/>
      <c r="D16" s="54" t="s">
        <v>25</v>
      </c>
      <c r="E16" s="171">
        <v>0.3</v>
      </c>
      <c r="F16" s="35"/>
      <c r="G16" s="141" t="s">
        <v>26</v>
      </c>
      <c r="H16" s="175">
        <v>20</v>
      </c>
      <c r="I16" s="26"/>
    </row>
    <row r="17" spans="1:9" ht="12.75" customHeight="1" thickBot="1" x14ac:dyDescent="0.35">
      <c r="A17" s="50" t="s">
        <v>34</v>
      </c>
      <c r="B17" s="64">
        <f>B13*B14*B15/1000*B2*B16</f>
        <v>2.5049999999999999</v>
      </c>
      <c r="C17" s="26"/>
      <c r="D17" s="49" t="s">
        <v>28</v>
      </c>
      <c r="E17" s="53">
        <f>(E14+E15)*E16*12</f>
        <v>90</v>
      </c>
      <c r="F17" s="35"/>
      <c r="G17" s="147" t="s">
        <v>29</v>
      </c>
      <c r="H17" s="176">
        <v>2</v>
      </c>
      <c r="I17" s="26"/>
    </row>
    <row r="18" spans="1:9" ht="12.75" customHeight="1" thickBot="1" x14ac:dyDescent="0.35">
      <c r="A18" s="50" t="s">
        <v>37</v>
      </c>
      <c r="B18" s="68">
        <f>B17*21</f>
        <v>52.604999999999997</v>
      </c>
      <c r="C18" s="26"/>
      <c r="D18" s="49" t="s">
        <v>31</v>
      </c>
      <c r="E18" s="58">
        <f>B3</f>
        <v>53</v>
      </c>
      <c r="F18" s="35"/>
      <c r="G18" s="147" t="s">
        <v>32</v>
      </c>
      <c r="H18" s="176">
        <v>20</v>
      </c>
      <c r="I18" s="26"/>
    </row>
    <row r="19" spans="1:9" ht="12.75" customHeight="1" thickBot="1" x14ac:dyDescent="0.35">
      <c r="A19" s="73" t="s">
        <v>39</v>
      </c>
      <c r="B19" s="66">
        <f>B18*12</f>
        <v>631.26</v>
      </c>
      <c r="C19" s="60"/>
      <c r="D19" s="65" t="s">
        <v>35</v>
      </c>
      <c r="E19" s="66">
        <f>E17*E18</f>
        <v>4770</v>
      </c>
      <c r="F19" s="35"/>
      <c r="G19" s="148" t="s">
        <v>33</v>
      </c>
      <c r="H19" s="146">
        <f>(H14*H16*(B7/(H18/H17)))*H15</f>
        <v>28800</v>
      </c>
      <c r="I19" s="63"/>
    </row>
    <row r="20" spans="1:9" ht="12.75" customHeight="1" thickBot="1" x14ac:dyDescent="0.35">
      <c r="A20" s="69" t="s">
        <v>38</v>
      </c>
      <c r="B20" s="70">
        <f>B19*B4</f>
        <v>414106.56</v>
      </c>
      <c r="C20" s="60"/>
      <c r="D20" s="69" t="s">
        <v>38</v>
      </c>
      <c r="E20" s="70">
        <f>E19*(B4-B5)</f>
        <v>782280</v>
      </c>
      <c r="F20" s="35"/>
      <c r="G20" s="149" t="s">
        <v>36</v>
      </c>
      <c r="H20" s="150">
        <f>$B$8/(H19/12)</f>
        <v>65.416666666666671</v>
      </c>
      <c r="I20" s="35"/>
    </row>
    <row r="21" spans="1:9" ht="12.75" customHeight="1" thickBot="1" x14ac:dyDescent="0.35">
      <c r="A21" s="75" t="s">
        <v>42</v>
      </c>
      <c r="B21" s="74">
        <f>$B$8/(B20/12)</f>
        <v>4.5495536221401567</v>
      </c>
      <c r="C21" s="26"/>
      <c r="D21" s="69" t="s">
        <v>40</v>
      </c>
      <c r="E21" s="74">
        <f>$B$8/(E20/12)</f>
        <v>2.4083448381653629</v>
      </c>
      <c r="F21" s="35"/>
      <c r="G21" s="71"/>
      <c r="H21" s="71"/>
      <c r="I21" s="72"/>
    </row>
    <row r="22" spans="1:9" ht="12.75" customHeight="1" thickBot="1" x14ac:dyDescent="0.35">
      <c r="B22" s="71"/>
      <c r="C22" s="26"/>
      <c r="D22" s="40"/>
      <c r="E22" s="40"/>
      <c r="F22" s="35"/>
      <c r="G22" s="191" t="s">
        <v>41</v>
      </c>
      <c r="H22" s="192"/>
      <c r="I22" s="39"/>
    </row>
    <row r="23" spans="1:9" ht="12.75" customHeight="1" thickBot="1" x14ac:dyDescent="0.35">
      <c r="A23" s="195" t="s">
        <v>43</v>
      </c>
      <c r="B23" s="194"/>
      <c r="C23" s="26"/>
      <c r="D23" s="193" t="s">
        <v>7</v>
      </c>
      <c r="E23" s="194"/>
      <c r="F23" s="72"/>
      <c r="G23" s="45" t="s">
        <v>18</v>
      </c>
      <c r="H23" s="169" t="s">
        <v>19</v>
      </c>
      <c r="I23" s="39"/>
    </row>
    <row r="24" spans="1:9" ht="12.75" customHeight="1" thickBot="1" x14ac:dyDescent="0.35">
      <c r="A24" s="43" t="s">
        <v>18</v>
      </c>
      <c r="B24" s="168" t="s">
        <v>19</v>
      </c>
      <c r="C24" s="76"/>
      <c r="D24" s="45" t="s">
        <v>18</v>
      </c>
      <c r="E24" s="169" t="s">
        <v>19</v>
      </c>
      <c r="F24" s="35"/>
      <c r="G24" s="140" t="s">
        <v>145</v>
      </c>
      <c r="H24" s="177">
        <v>1114</v>
      </c>
      <c r="I24" s="72"/>
    </row>
    <row r="25" spans="1:9" ht="12.75" customHeight="1" thickBot="1" x14ac:dyDescent="0.35">
      <c r="A25" s="50" t="s">
        <v>45</v>
      </c>
      <c r="B25" s="53">
        <f>B3*B6*B7</f>
        <v>203520</v>
      </c>
      <c r="C25" s="11"/>
      <c r="D25" s="140" t="s">
        <v>44</v>
      </c>
      <c r="E25" s="172">
        <v>0.01</v>
      </c>
      <c r="F25" s="39"/>
      <c r="G25" s="143" t="s">
        <v>23</v>
      </c>
      <c r="H25" s="174">
        <v>0.3</v>
      </c>
      <c r="I25" s="72"/>
    </row>
    <row r="26" spans="1:9" ht="12.75" customHeight="1" thickBot="1" x14ac:dyDescent="0.35">
      <c r="A26" s="49" t="s">
        <v>47</v>
      </c>
      <c r="B26" s="166">
        <v>0.08</v>
      </c>
      <c r="C26" s="26"/>
      <c r="D26" s="143" t="s">
        <v>143</v>
      </c>
      <c r="E26" s="142">
        <f>B5</f>
        <v>492</v>
      </c>
      <c r="F26" s="35"/>
      <c r="G26" s="141" t="s">
        <v>26</v>
      </c>
      <c r="H26" s="175">
        <v>2</v>
      </c>
      <c r="I26" s="10"/>
    </row>
    <row r="27" spans="1:9" ht="12.75" customHeight="1" thickBot="1" x14ac:dyDescent="0.35">
      <c r="A27" s="65" t="s">
        <v>48</v>
      </c>
      <c r="B27" s="167">
        <v>0.6</v>
      </c>
      <c r="C27" s="26"/>
      <c r="D27" s="141" t="s">
        <v>144</v>
      </c>
      <c r="E27" s="144">
        <f>B3*E25*(B4-E26)</f>
        <v>86.92</v>
      </c>
      <c r="F27" s="80"/>
      <c r="G27" s="143" t="s">
        <v>29</v>
      </c>
      <c r="H27" s="178">
        <v>4</v>
      </c>
      <c r="I27" s="10"/>
    </row>
    <row r="28" spans="1:9" ht="12.75" customHeight="1" thickBot="1" x14ac:dyDescent="0.35">
      <c r="A28" s="73" t="s">
        <v>49</v>
      </c>
      <c r="B28" s="155">
        <f>B25*B26*B27</f>
        <v>9768.9599999999991</v>
      </c>
      <c r="C28" s="63"/>
      <c r="D28" s="145" t="s">
        <v>142</v>
      </c>
      <c r="E28" s="146">
        <f>E27*B6*B7</f>
        <v>333772.79999999999</v>
      </c>
      <c r="F28" s="26"/>
      <c r="G28" s="147" t="s">
        <v>32</v>
      </c>
      <c r="H28" s="176">
        <v>20</v>
      </c>
      <c r="I28" s="10"/>
    </row>
    <row r="29" spans="1:9" ht="12.75" customHeight="1" thickBot="1" x14ac:dyDescent="0.35">
      <c r="A29" s="69" t="s">
        <v>38</v>
      </c>
      <c r="B29" s="70">
        <f>B28*(B4-B5)</f>
        <v>1602109.4399999999</v>
      </c>
      <c r="C29" s="81"/>
      <c r="D29" s="84" t="s">
        <v>40</v>
      </c>
      <c r="E29" s="156">
        <f>$B$8/(E28/12)</f>
        <v>5.6445582144500692</v>
      </c>
      <c r="G29" s="148" t="s">
        <v>33</v>
      </c>
      <c r="H29" s="146">
        <f>(H24*H26*((B7*H27)/H28))*H25</f>
        <v>32083.199999999997</v>
      </c>
      <c r="I29" s="10"/>
    </row>
    <row r="30" spans="1:9" ht="12.75" customHeight="1" thickBot="1" x14ac:dyDescent="0.35">
      <c r="A30" s="69" t="s">
        <v>50</v>
      </c>
      <c r="B30" s="74">
        <f>$B$8/(B29/12)</f>
        <v>1.1759496280104311</v>
      </c>
      <c r="C30" s="35"/>
      <c r="D30" s="87"/>
      <c r="E30" s="71"/>
      <c r="F30" s="39"/>
      <c r="G30" s="145" t="s">
        <v>46</v>
      </c>
      <c r="H30" s="151">
        <f>$B$8/(H29/12)</f>
        <v>58.722321962896473</v>
      </c>
      <c r="I30" s="10"/>
    </row>
    <row r="31" spans="1:9" ht="12.75" customHeight="1" thickBot="1" x14ac:dyDescent="0.35">
      <c r="A31" s="10"/>
      <c r="B31" s="10"/>
      <c r="C31" s="39"/>
      <c r="D31" s="10"/>
      <c r="E31" s="10"/>
      <c r="F31" s="10"/>
      <c r="G31" s="86"/>
      <c r="H31" s="86"/>
      <c r="I31" s="10"/>
    </row>
    <row r="32" spans="1:9" ht="12.75" customHeight="1" thickBot="1" x14ac:dyDescent="0.35">
      <c r="A32" s="10"/>
      <c r="B32" s="10"/>
      <c r="C32" s="39"/>
      <c r="D32" s="10"/>
      <c r="E32" s="10"/>
      <c r="F32" s="10"/>
      <c r="G32" s="10"/>
      <c r="H32" s="10"/>
      <c r="I32" s="10"/>
    </row>
    <row r="33" spans="1:9" ht="12.75" customHeight="1" thickBot="1" x14ac:dyDescent="0.35">
      <c r="A33" s="10"/>
      <c r="B33" s="10"/>
      <c r="C33" s="39"/>
      <c r="D33" s="10"/>
      <c r="E33" s="10"/>
      <c r="F33" s="10"/>
      <c r="G33" s="10"/>
      <c r="H33" s="10"/>
      <c r="I33" s="10"/>
    </row>
    <row r="34" spans="1:9" ht="12.75" customHeight="1" thickBot="1" x14ac:dyDescent="0.35">
      <c r="A34" s="10"/>
      <c r="B34" s="10"/>
      <c r="C34" s="39"/>
      <c r="D34" s="10"/>
      <c r="E34" s="10"/>
      <c r="F34" s="10"/>
      <c r="G34" s="10"/>
      <c r="H34" s="10"/>
      <c r="I34" s="10"/>
    </row>
    <row r="35" spans="1:9" ht="12.75" customHeight="1" thickBot="1" x14ac:dyDescent="0.35">
      <c r="A35" s="10"/>
      <c r="B35" s="10"/>
      <c r="C35" s="39"/>
      <c r="D35" s="10"/>
      <c r="E35" s="10"/>
      <c r="F35" s="10"/>
      <c r="G35" s="10"/>
      <c r="H35" s="10"/>
      <c r="I35" s="10"/>
    </row>
    <row r="36" spans="1:9" ht="12.75" customHeight="1" thickBot="1" x14ac:dyDescent="0.3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12.75" customHeight="1" thickBot="1" x14ac:dyDescent="0.35">
      <c r="A37" s="10"/>
      <c r="B37" s="10"/>
      <c r="C37" s="10"/>
      <c r="D37" s="10"/>
      <c r="E37" s="10"/>
      <c r="F37" s="10"/>
      <c r="G37" s="10"/>
      <c r="H37" s="10"/>
      <c r="I37" s="10"/>
    </row>
    <row r="38" spans="1:9" ht="12.75" customHeight="1" thickBot="1" x14ac:dyDescent="0.3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2.75" customHeight="1" thickBot="1" x14ac:dyDescent="0.35">
      <c r="A39" s="10"/>
      <c r="B39" s="10"/>
      <c r="C39" s="10"/>
      <c r="D39" s="10"/>
      <c r="E39" s="10"/>
      <c r="F39" s="10"/>
      <c r="G39" s="10"/>
      <c r="H39" s="10"/>
      <c r="I39" s="10"/>
    </row>
    <row r="40" spans="1:9" ht="12.75" customHeight="1" thickBot="1" x14ac:dyDescent="0.35">
      <c r="A40" s="10"/>
      <c r="B40" s="10"/>
      <c r="C40" s="10"/>
      <c r="D40" s="10"/>
      <c r="E40" s="10"/>
      <c r="F40" s="10"/>
      <c r="G40" s="10"/>
      <c r="H40" s="10"/>
      <c r="I40" s="10"/>
    </row>
    <row r="41" spans="1:9" ht="12.75" customHeight="1" thickBot="1" x14ac:dyDescent="0.35">
      <c r="A41" s="10"/>
      <c r="B41" s="10"/>
      <c r="C41" s="10"/>
      <c r="D41" s="10"/>
      <c r="E41" s="10"/>
      <c r="F41" s="10"/>
      <c r="G41" s="10"/>
      <c r="H41" s="10"/>
      <c r="I41" s="10"/>
    </row>
    <row r="42" spans="1:9" ht="12.75" customHeight="1" thickBot="1" x14ac:dyDescent="0.35">
      <c r="A42" s="10" t="s">
        <v>19</v>
      </c>
      <c r="B42" s="10"/>
      <c r="C42" s="10"/>
      <c r="D42" s="10"/>
      <c r="E42" s="10"/>
      <c r="F42" s="10"/>
      <c r="G42" s="10"/>
      <c r="H42" s="10"/>
      <c r="I42" s="10"/>
    </row>
    <row r="43" spans="1:9" ht="12.75" customHeight="1" thickBot="1" x14ac:dyDescent="0.35">
      <c r="A43" s="17" t="s">
        <v>20</v>
      </c>
      <c r="B43" s="10"/>
      <c r="C43" s="10"/>
      <c r="D43" s="10"/>
      <c r="E43" s="10"/>
      <c r="F43" s="10"/>
      <c r="G43" s="10"/>
      <c r="H43" s="10"/>
      <c r="I43" s="10"/>
    </row>
    <row r="44" spans="1:9" ht="12.75" customHeight="1" thickBot="1" x14ac:dyDescent="0.3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12.75" customHeight="1" thickBot="1" x14ac:dyDescent="0.35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12.75" customHeight="1" thickBot="1" x14ac:dyDescent="0.35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12.75" customHeight="1" thickBot="1" x14ac:dyDescent="0.35">
      <c r="A47" s="10"/>
      <c r="B47" s="10"/>
      <c r="C47" s="10"/>
      <c r="D47" s="10"/>
      <c r="E47" s="10"/>
      <c r="F47" s="10"/>
      <c r="G47" s="10"/>
      <c r="H47" s="10"/>
      <c r="I47" s="10"/>
    </row>
    <row r="48" spans="1:9" ht="12.75" customHeight="1" thickBot="1" x14ac:dyDescent="0.35">
      <c r="A48" s="10"/>
      <c r="B48" s="10"/>
      <c r="C48" s="10"/>
      <c r="D48" s="10"/>
      <c r="E48" s="10"/>
      <c r="F48" s="10"/>
      <c r="G48" s="10"/>
      <c r="H48" s="10"/>
      <c r="I48" s="10"/>
    </row>
    <row r="49" spans="1:9" ht="12.75" customHeight="1" thickBot="1" x14ac:dyDescent="0.35">
      <c r="A49" s="10"/>
      <c r="B49" s="10"/>
      <c r="C49" s="10"/>
      <c r="D49" s="10"/>
      <c r="E49" s="10"/>
      <c r="F49" s="10"/>
      <c r="G49" s="10"/>
      <c r="H49" s="10"/>
      <c r="I49" s="10"/>
    </row>
    <row r="50" spans="1:9" ht="12.75" customHeight="1" thickBot="1" x14ac:dyDescent="0.35">
      <c r="A50" s="10"/>
      <c r="B50" s="10"/>
      <c r="C50" s="10"/>
      <c r="D50" s="10"/>
      <c r="E50" s="10"/>
      <c r="F50" s="10"/>
      <c r="G50" s="10"/>
      <c r="H50" s="10"/>
      <c r="I50" s="10"/>
    </row>
    <row r="51" spans="1:9" ht="12.75" customHeight="1" thickBot="1" x14ac:dyDescent="0.35">
      <c r="A51" s="10"/>
      <c r="B51" s="10"/>
      <c r="C51" s="10"/>
      <c r="D51" s="10"/>
      <c r="E51" s="10"/>
      <c r="F51" s="10"/>
      <c r="G51" s="10"/>
      <c r="H51" s="10"/>
      <c r="I51" s="10"/>
    </row>
    <row r="52" spans="1:9" ht="12.75" customHeight="1" thickBot="1" x14ac:dyDescent="0.35">
      <c r="A52" s="10"/>
      <c r="B52" s="10"/>
      <c r="C52" s="10"/>
      <c r="D52" s="10"/>
      <c r="E52" s="10"/>
      <c r="F52" s="10"/>
      <c r="G52" s="10"/>
      <c r="H52" s="10"/>
      <c r="I52" s="10"/>
    </row>
    <row r="53" spans="1:9" ht="12.75" customHeight="1" thickBot="1" x14ac:dyDescent="0.35">
      <c r="A53" s="10"/>
      <c r="B53" s="10"/>
      <c r="C53" s="10"/>
      <c r="D53" s="10"/>
      <c r="E53" s="10"/>
      <c r="F53" s="10"/>
      <c r="G53" s="10"/>
      <c r="H53" s="10"/>
      <c r="I53" s="10"/>
    </row>
    <row r="54" spans="1:9" ht="12.75" customHeight="1" thickBot="1" x14ac:dyDescent="0.35">
      <c r="A54" s="10"/>
      <c r="B54" s="10"/>
      <c r="C54" s="10"/>
      <c r="D54" s="10"/>
      <c r="E54" s="10"/>
      <c r="F54" s="10"/>
      <c r="G54" s="10"/>
      <c r="H54" s="10"/>
      <c r="I54" s="10"/>
    </row>
    <row r="55" spans="1:9" ht="12.75" customHeight="1" thickBot="1" x14ac:dyDescent="0.35">
      <c r="A55" s="10"/>
      <c r="B55" s="10"/>
      <c r="C55" s="10"/>
      <c r="D55" s="10"/>
      <c r="E55" s="10"/>
      <c r="F55" s="10"/>
      <c r="G55" s="10"/>
      <c r="H55" s="10"/>
      <c r="I55" s="10"/>
    </row>
    <row r="56" spans="1:9" ht="12.75" customHeight="1" thickBot="1" x14ac:dyDescent="0.35">
      <c r="A56" s="10"/>
      <c r="B56" s="10"/>
      <c r="C56" s="10"/>
      <c r="D56" s="10"/>
      <c r="E56" s="10"/>
      <c r="F56" s="10"/>
      <c r="G56" s="10"/>
      <c r="H56" s="10"/>
      <c r="I56" s="10"/>
    </row>
    <row r="57" spans="1:9" ht="12.75" customHeight="1" thickBot="1" x14ac:dyDescent="0.35">
      <c r="A57" s="10"/>
      <c r="B57" s="10"/>
      <c r="C57" s="10"/>
      <c r="D57" s="10"/>
      <c r="E57" s="10"/>
      <c r="F57" s="10"/>
      <c r="G57" s="10"/>
      <c r="H57" s="10"/>
      <c r="I57" s="10"/>
    </row>
    <row r="58" spans="1:9" ht="12.75" customHeight="1" thickBot="1" x14ac:dyDescent="0.35">
      <c r="A58" s="10"/>
      <c r="B58" s="10"/>
      <c r="C58" s="10"/>
      <c r="D58" s="10"/>
      <c r="E58" s="10"/>
      <c r="F58" s="10"/>
      <c r="G58" s="10"/>
      <c r="H58" s="10"/>
      <c r="I58" s="10"/>
    </row>
    <row r="59" spans="1:9" ht="12.75" customHeight="1" thickBot="1" x14ac:dyDescent="0.35">
      <c r="A59" s="10"/>
      <c r="B59" s="10"/>
      <c r="C59" s="10"/>
      <c r="D59" s="89"/>
      <c r="E59" s="10"/>
      <c r="F59" s="10"/>
      <c r="G59" s="10"/>
      <c r="H59" s="10"/>
      <c r="I59" s="10"/>
    </row>
    <row r="60" spans="1:9" ht="12.75" customHeight="1" thickBot="1" x14ac:dyDescent="0.35">
      <c r="A60" s="10"/>
      <c r="B60" s="10"/>
      <c r="C60" s="10"/>
      <c r="D60" s="10"/>
      <c r="E60" s="10"/>
      <c r="F60" s="10"/>
      <c r="G60" s="10"/>
      <c r="H60" s="10"/>
      <c r="I60" s="10"/>
    </row>
    <row r="61" spans="1:9" ht="12.75" customHeight="1" thickBot="1" x14ac:dyDescent="0.35">
      <c r="A61" s="10"/>
      <c r="B61" s="10"/>
      <c r="C61" s="10"/>
      <c r="D61" s="10"/>
      <c r="E61" s="10"/>
      <c r="F61" s="10"/>
      <c r="G61" s="10"/>
      <c r="H61" s="10"/>
      <c r="I61" s="10"/>
    </row>
    <row r="62" spans="1:9" ht="12.75" customHeight="1" thickBot="1" x14ac:dyDescent="0.35">
      <c r="A62" s="10"/>
      <c r="B62" s="10"/>
      <c r="C62" s="10"/>
      <c r="D62" s="10"/>
      <c r="E62" s="10"/>
      <c r="F62" s="10"/>
      <c r="G62" s="10"/>
      <c r="H62" s="10"/>
      <c r="I62" s="10"/>
    </row>
    <row r="63" spans="1:9" ht="12.75" customHeight="1" thickBot="1" x14ac:dyDescent="0.35">
      <c r="A63" s="10"/>
      <c r="B63" s="10"/>
      <c r="C63" s="10"/>
      <c r="D63" s="10"/>
      <c r="E63" s="10"/>
      <c r="F63" s="10"/>
      <c r="G63" s="10"/>
      <c r="H63" s="10"/>
      <c r="I63" s="10"/>
    </row>
    <row r="64" spans="1:9" ht="12.75" customHeight="1" thickBot="1" x14ac:dyDescent="0.35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2.75" customHeight="1" thickBot="1" x14ac:dyDescent="0.35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2.75" customHeight="1" thickBot="1" x14ac:dyDescent="0.35">
      <c r="A66" s="10"/>
      <c r="B66" s="10"/>
      <c r="C66" s="10"/>
      <c r="D66" s="10"/>
      <c r="E66" s="10"/>
      <c r="F66" s="10"/>
      <c r="G66" s="10"/>
      <c r="H66" s="10"/>
      <c r="I66" s="10"/>
    </row>
    <row r="67" spans="1:9" ht="12.75" customHeight="1" thickBot="1" x14ac:dyDescent="0.35">
      <c r="A67" s="10"/>
      <c r="B67" s="10"/>
      <c r="C67" s="10"/>
      <c r="D67" s="10"/>
      <c r="E67" s="10"/>
      <c r="F67" s="10"/>
      <c r="G67" s="10"/>
      <c r="H67" s="10"/>
      <c r="I67" s="10"/>
    </row>
    <row r="68" spans="1:9" ht="12.75" customHeight="1" thickBot="1" x14ac:dyDescent="0.35">
      <c r="A68" s="10"/>
      <c r="B68" s="10"/>
      <c r="C68" s="10"/>
      <c r="D68" s="10"/>
      <c r="E68" s="10"/>
      <c r="F68" s="10"/>
      <c r="G68" s="10"/>
      <c r="H68" s="10"/>
      <c r="I68" s="10"/>
    </row>
    <row r="69" spans="1:9" ht="12.75" customHeight="1" thickBot="1" x14ac:dyDescent="0.35">
      <c r="A69" s="10"/>
      <c r="B69" s="10"/>
      <c r="C69" s="10"/>
      <c r="D69" s="10"/>
      <c r="E69" s="10"/>
      <c r="F69" s="10"/>
      <c r="G69" s="10"/>
      <c r="H69" s="10"/>
      <c r="I69" s="10"/>
    </row>
    <row r="70" spans="1:9" ht="12.75" customHeight="1" thickBot="1" x14ac:dyDescent="0.35">
      <c r="A70" s="10"/>
      <c r="B70" s="10"/>
      <c r="C70" s="10"/>
      <c r="D70" s="10"/>
      <c r="E70" s="10"/>
      <c r="F70" s="10"/>
      <c r="G70" s="10"/>
      <c r="H70" s="10"/>
      <c r="I70" s="10"/>
    </row>
    <row r="71" spans="1:9" ht="12.75" customHeight="1" thickBot="1" x14ac:dyDescent="0.35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2.75" customHeight="1" thickBot="1" x14ac:dyDescent="0.35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2.75" customHeight="1" thickBot="1" x14ac:dyDescent="0.35">
      <c r="A73" s="10"/>
      <c r="B73" s="10"/>
      <c r="C73" s="10"/>
      <c r="D73" s="10"/>
      <c r="E73" s="10"/>
      <c r="F73" s="10"/>
      <c r="G73" s="10"/>
      <c r="H73" s="10"/>
      <c r="I73" s="10"/>
    </row>
    <row r="74" spans="1:9" ht="12.75" customHeight="1" thickBot="1" x14ac:dyDescent="0.35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2.75" customHeight="1" thickBot="1" x14ac:dyDescent="0.35">
      <c r="A75" s="10"/>
      <c r="B75" s="10"/>
      <c r="C75" s="10"/>
      <c r="D75" s="10"/>
      <c r="E75" s="10"/>
      <c r="F75" s="10"/>
      <c r="G75" s="10"/>
      <c r="H75" s="10"/>
      <c r="I75" s="10"/>
    </row>
    <row r="76" spans="1:9" ht="12.75" customHeight="1" thickBot="1" x14ac:dyDescent="0.35">
      <c r="A76" s="10"/>
      <c r="B76" s="10"/>
      <c r="C76" s="10"/>
      <c r="D76" s="10"/>
      <c r="E76" s="10"/>
      <c r="F76" s="10"/>
      <c r="G76" s="10"/>
      <c r="H76" s="10"/>
      <c r="I76" s="10"/>
    </row>
    <row r="77" spans="1:9" ht="12.75" customHeight="1" thickBot="1" x14ac:dyDescent="0.35">
      <c r="A77" s="10"/>
      <c r="B77" s="10"/>
      <c r="C77" s="10"/>
      <c r="D77" s="10"/>
      <c r="E77" s="10"/>
      <c r="F77" s="10"/>
      <c r="G77" s="10"/>
      <c r="H77" s="10"/>
      <c r="I77" s="10"/>
    </row>
    <row r="78" spans="1:9" ht="12.75" customHeight="1" thickBot="1" x14ac:dyDescent="0.35">
      <c r="A78" s="10"/>
      <c r="B78" s="10"/>
      <c r="C78" s="10"/>
      <c r="D78" s="10"/>
      <c r="E78" s="10"/>
      <c r="F78" s="10"/>
      <c r="G78" s="10"/>
      <c r="H78" s="10"/>
      <c r="I78" s="10"/>
    </row>
    <row r="79" spans="1:9" ht="12.75" customHeight="1" thickBot="1" x14ac:dyDescent="0.35">
      <c r="A79" s="10"/>
      <c r="B79" s="10"/>
      <c r="C79" s="10"/>
      <c r="D79" s="10"/>
      <c r="E79" s="10"/>
      <c r="F79" s="10"/>
      <c r="G79" s="10"/>
      <c r="H79" s="10"/>
      <c r="I79" s="10"/>
    </row>
    <row r="80" spans="1:9" ht="12.75" customHeight="1" thickBot="1" x14ac:dyDescent="0.35">
      <c r="A80" s="10"/>
      <c r="B80" s="10"/>
      <c r="C80" s="10"/>
      <c r="D80" s="10"/>
      <c r="E80" s="10"/>
      <c r="F80" s="10"/>
      <c r="G80" s="10"/>
      <c r="H80" s="10"/>
      <c r="I80" s="10"/>
    </row>
    <row r="81" spans="1:9" ht="12.75" customHeight="1" thickBot="1" x14ac:dyDescent="0.35">
      <c r="A81" s="10"/>
      <c r="B81" s="10"/>
      <c r="C81" s="10"/>
      <c r="D81" s="10"/>
      <c r="E81" s="10"/>
      <c r="F81" s="10"/>
      <c r="G81" s="10"/>
      <c r="H81" s="10"/>
      <c r="I81" s="10"/>
    </row>
    <row r="82" spans="1:9" ht="12.75" customHeight="1" thickBot="1" x14ac:dyDescent="0.35">
      <c r="A82" s="10"/>
      <c r="B82" s="10"/>
      <c r="C82" s="10"/>
      <c r="D82" s="10"/>
      <c r="E82" s="10"/>
      <c r="F82" s="10"/>
      <c r="G82" s="10"/>
      <c r="H82" s="10"/>
      <c r="I82" s="10"/>
    </row>
    <row r="83" spans="1:9" ht="12.75" customHeight="1" thickBot="1" x14ac:dyDescent="0.35">
      <c r="A83" s="10"/>
      <c r="B83" s="10"/>
      <c r="C83" s="10"/>
      <c r="D83" s="10"/>
      <c r="E83" s="10"/>
      <c r="F83" s="10"/>
      <c r="G83" s="10"/>
      <c r="H83" s="10"/>
      <c r="I83" s="10"/>
    </row>
    <row r="84" spans="1:9" ht="12.75" customHeight="1" thickBot="1" x14ac:dyDescent="0.3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12.75" customHeight="1" thickBot="1" x14ac:dyDescent="0.35">
      <c r="A85" s="10"/>
      <c r="B85" s="10"/>
      <c r="C85" s="10"/>
      <c r="D85" s="10"/>
      <c r="E85" s="10"/>
      <c r="F85" s="10"/>
      <c r="G85" s="10"/>
      <c r="H85" s="10"/>
      <c r="I85" s="10"/>
    </row>
    <row r="86" spans="1:9" ht="12.75" customHeight="1" thickBot="1" x14ac:dyDescent="0.35">
      <c r="A86" s="10"/>
      <c r="B86" s="10"/>
      <c r="C86" s="10"/>
      <c r="D86" s="10"/>
      <c r="E86" s="10"/>
      <c r="F86" s="10"/>
      <c r="G86" s="10"/>
      <c r="H86" s="10"/>
      <c r="I86" s="10"/>
    </row>
    <row r="87" spans="1:9" ht="12.75" customHeight="1" thickBot="1" x14ac:dyDescent="0.35">
      <c r="A87" s="10"/>
      <c r="B87" s="10"/>
      <c r="C87" s="10"/>
      <c r="D87" s="10"/>
      <c r="E87" s="10"/>
      <c r="F87" s="10"/>
      <c r="G87" s="10"/>
      <c r="H87" s="10"/>
      <c r="I87" s="10"/>
    </row>
    <row r="88" spans="1:9" ht="12.75" customHeight="1" thickBot="1" x14ac:dyDescent="0.35">
      <c r="A88" s="10"/>
      <c r="B88" s="10"/>
      <c r="C88" s="10"/>
      <c r="D88" s="10"/>
      <c r="E88" s="10"/>
      <c r="F88" s="10"/>
      <c r="G88" s="10"/>
      <c r="H88" s="10"/>
      <c r="I88" s="10"/>
    </row>
    <row r="89" spans="1:9" ht="12.75" customHeight="1" thickBot="1" x14ac:dyDescent="0.35">
      <c r="A89" s="10"/>
      <c r="B89" s="10"/>
      <c r="C89" s="10"/>
      <c r="D89" s="10"/>
      <c r="E89" s="10"/>
      <c r="F89" s="10"/>
      <c r="G89" s="10"/>
      <c r="H89" s="10"/>
      <c r="I89" s="10"/>
    </row>
    <row r="90" spans="1:9" ht="12.75" customHeight="1" thickBot="1" x14ac:dyDescent="0.35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2.75" customHeight="1" thickBot="1" x14ac:dyDescent="0.35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2.75" customHeight="1" thickBot="1" x14ac:dyDescent="0.35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2.75" customHeight="1" thickBot="1" x14ac:dyDescent="0.35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2.75" customHeight="1" thickBot="1" x14ac:dyDescent="0.35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2.75" customHeight="1" thickBot="1" x14ac:dyDescent="0.35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2.75" customHeight="1" thickBot="1" x14ac:dyDescent="0.35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2.75" customHeight="1" thickBot="1" x14ac:dyDescent="0.35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2.75" customHeight="1" thickBot="1" x14ac:dyDescent="0.35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2.75" customHeight="1" thickBot="1" x14ac:dyDescent="0.35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2.75" customHeight="1" thickBot="1" x14ac:dyDescent="0.35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2.75" customHeight="1" thickBot="1" x14ac:dyDescent="0.35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2.75" customHeight="1" thickBot="1" x14ac:dyDescent="0.35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2.75" customHeight="1" thickBot="1" x14ac:dyDescent="0.35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2.75" customHeight="1" thickBot="1" x14ac:dyDescent="0.35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2.75" customHeight="1" thickBot="1" x14ac:dyDescent="0.35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2.75" customHeight="1" thickBot="1" x14ac:dyDescent="0.35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2.75" customHeight="1" thickBot="1" x14ac:dyDescent="0.35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2.75" customHeight="1" thickBot="1" x14ac:dyDescent="0.35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2.75" customHeight="1" thickBot="1" x14ac:dyDescent="0.35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2.75" customHeight="1" thickBot="1" x14ac:dyDescent="0.35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2.75" customHeight="1" thickBot="1" x14ac:dyDescent="0.35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2.75" customHeight="1" thickBot="1" x14ac:dyDescent="0.35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2.75" customHeight="1" thickBot="1" x14ac:dyDescent="0.35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2.75" customHeight="1" thickBot="1" x14ac:dyDescent="0.35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2.75" customHeight="1" thickBot="1" x14ac:dyDescent="0.35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ht="12.75" customHeight="1" thickBot="1" x14ac:dyDescent="0.35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2.75" customHeight="1" thickBot="1" x14ac:dyDescent="0.35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ht="12.75" customHeight="1" thickBot="1" x14ac:dyDescent="0.35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ht="12.75" customHeight="1" thickBot="1" x14ac:dyDescent="0.35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ht="12.75" customHeight="1" thickBot="1" x14ac:dyDescent="0.35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ht="12.75" customHeight="1" thickBot="1" x14ac:dyDescent="0.35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ht="12.75" customHeight="1" thickBot="1" x14ac:dyDescent="0.35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ht="12.75" customHeight="1" thickBot="1" x14ac:dyDescent="0.35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ht="12.75" customHeight="1" thickBot="1" x14ac:dyDescent="0.35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ht="12.75" customHeight="1" thickBot="1" x14ac:dyDescent="0.35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ht="12.75" customHeight="1" thickBot="1" x14ac:dyDescent="0.35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ht="12.75" customHeight="1" thickBot="1" x14ac:dyDescent="0.35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ht="12.75" customHeight="1" thickBot="1" x14ac:dyDescent="0.35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ht="12.75" customHeight="1" thickBot="1" x14ac:dyDescent="0.35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ht="12.75" customHeight="1" thickBot="1" x14ac:dyDescent="0.35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ht="12.75" customHeight="1" thickBot="1" x14ac:dyDescent="0.35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ht="12.75" customHeight="1" thickBot="1" x14ac:dyDescent="0.35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ht="12.75" customHeight="1" thickBot="1" x14ac:dyDescent="0.35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ht="12.75" customHeight="1" thickBot="1" x14ac:dyDescent="0.35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ht="12.75" customHeight="1" thickBot="1" x14ac:dyDescent="0.35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ht="12.75" customHeight="1" thickBot="1" x14ac:dyDescent="0.35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ht="12.75" customHeight="1" thickBot="1" x14ac:dyDescent="0.35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ht="12.75" customHeight="1" thickBot="1" x14ac:dyDescent="0.35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ht="12.75" customHeight="1" thickBot="1" x14ac:dyDescent="0.35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ht="12.75" customHeight="1" thickBot="1" x14ac:dyDescent="0.35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ht="12.75" customHeight="1" thickBot="1" x14ac:dyDescent="0.35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ht="12.75" customHeight="1" thickBot="1" x14ac:dyDescent="0.35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ht="12.75" customHeight="1" thickBot="1" x14ac:dyDescent="0.35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ht="12.75" customHeight="1" thickBot="1" x14ac:dyDescent="0.35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ht="12.75" customHeight="1" thickBot="1" x14ac:dyDescent="0.35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ht="12.75" customHeight="1" thickBot="1" x14ac:dyDescent="0.35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ht="12.75" customHeight="1" thickBot="1" x14ac:dyDescent="0.35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ht="12.75" customHeight="1" thickBot="1" x14ac:dyDescent="0.35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ht="12.75" customHeight="1" thickBot="1" x14ac:dyDescent="0.35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ht="12.75" customHeight="1" thickBot="1" x14ac:dyDescent="0.35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ht="12.75" customHeight="1" thickBot="1" x14ac:dyDescent="0.35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ht="12.75" customHeight="1" thickBot="1" x14ac:dyDescent="0.35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ht="12.75" customHeight="1" thickBot="1" x14ac:dyDescent="0.35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ht="12.75" customHeight="1" thickBot="1" x14ac:dyDescent="0.35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ht="12.75" customHeight="1" thickBot="1" x14ac:dyDescent="0.35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ht="12.75" customHeight="1" thickBot="1" x14ac:dyDescent="0.35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ht="12.75" customHeight="1" thickBot="1" x14ac:dyDescent="0.35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ht="12.75" customHeight="1" thickBot="1" x14ac:dyDescent="0.35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ht="12.75" customHeight="1" thickBot="1" x14ac:dyDescent="0.35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ht="12.75" customHeight="1" thickBot="1" x14ac:dyDescent="0.35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ht="12.75" customHeight="1" thickBot="1" x14ac:dyDescent="0.35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ht="12.75" customHeight="1" thickBot="1" x14ac:dyDescent="0.35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ht="12.75" customHeight="1" thickBot="1" x14ac:dyDescent="0.35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ht="12.75" customHeight="1" thickBot="1" x14ac:dyDescent="0.35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ht="12.75" customHeight="1" thickBot="1" x14ac:dyDescent="0.35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ht="12.75" customHeight="1" thickBot="1" x14ac:dyDescent="0.35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ht="12.75" customHeight="1" thickBot="1" x14ac:dyDescent="0.35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ht="12.75" customHeight="1" thickBot="1" x14ac:dyDescent="0.35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ht="12.75" customHeight="1" thickBot="1" x14ac:dyDescent="0.35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ht="12.75" customHeight="1" thickBot="1" x14ac:dyDescent="0.35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ht="12.75" customHeight="1" thickBot="1" x14ac:dyDescent="0.35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ht="12.75" customHeight="1" thickBot="1" x14ac:dyDescent="0.35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ht="12.75" customHeight="1" thickBot="1" x14ac:dyDescent="0.35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ht="12.75" customHeight="1" thickBot="1" x14ac:dyDescent="0.35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ht="12.75" customHeight="1" thickBot="1" x14ac:dyDescent="0.35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ht="12.75" customHeight="1" thickBot="1" x14ac:dyDescent="0.35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ht="12.75" customHeight="1" thickBot="1" x14ac:dyDescent="0.35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ht="12.75" customHeight="1" thickBot="1" x14ac:dyDescent="0.35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ht="12.75" customHeight="1" thickBot="1" x14ac:dyDescent="0.35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ht="12.75" customHeight="1" thickBot="1" x14ac:dyDescent="0.35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ht="12.75" customHeight="1" thickBot="1" x14ac:dyDescent="0.35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ht="12.75" customHeight="1" thickBot="1" x14ac:dyDescent="0.35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ht="12.75" customHeight="1" thickBot="1" x14ac:dyDescent="0.35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ht="12.75" customHeight="1" thickBot="1" x14ac:dyDescent="0.35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ht="12.75" customHeight="1" thickBot="1" x14ac:dyDescent="0.3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ht="12.75" customHeight="1" thickBot="1" x14ac:dyDescent="0.35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ht="12.75" customHeight="1" thickBot="1" x14ac:dyDescent="0.35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ht="12.75" customHeight="1" thickBot="1" x14ac:dyDescent="0.3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ht="12.75" customHeight="1" thickBot="1" x14ac:dyDescent="0.35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ht="12.75" customHeight="1" thickBot="1" x14ac:dyDescent="0.35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ht="12.75" customHeight="1" thickBot="1" x14ac:dyDescent="0.35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ht="12.75" customHeight="1" thickBot="1" x14ac:dyDescent="0.3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ht="12.75" customHeight="1" thickBot="1" x14ac:dyDescent="0.3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ht="12.75" customHeight="1" thickBot="1" x14ac:dyDescent="0.3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ht="12.75" customHeight="1" thickBot="1" x14ac:dyDescent="0.3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ht="12.75" customHeight="1" thickBot="1" x14ac:dyDescent="0.3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ht="12.75" customHeight="1" thickBot="1" x14ac:dyDescent="0.3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ht="12.75" customHeight="1" thickBot="1" x14ac:dyDescent="0.3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ht="12.75" customHeight="1" thickBot="1" x14ac:dyDescent="0.3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ht="12.75" customHeight="1" thickBot="1" x14ac:dyDescent="0.3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ht="12.75" customHeight="1" thickBot="1" x14ac:dyDescent="0.3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ht="12.75" customHeight="1" thickBot="1" x14ac:dyDescent="0.3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ht="12.75" customHeight="1" thickBot="1" x14ac:dyDescent="0.3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ht="12.75" customHeight="1" thickBot="1" x14ac:dyDescent="0.3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ht="12.75" customHeight="1" thickBot="1" x14ac:dyDescent="0.3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ht="12.75" customHeight="1" thickBot="1" x14ac:dyDescent="0.3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ht="12.75" customHeight="1" thickBot="1" x14ac:dyDescent="0.3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ht="12.75" customHeight="1" thickBot="1" x14ac:dyDescent="0.3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ht="12.75" customHeight="1" thickBot="1" x14ac:dyDescent="0.3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ht="12.75" customHeight="1" thickBot="1" x14ac:dyDescent="0.3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ht="12.75" customHeight="1" thickBot="1" x14ac:dyDescent="0.3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ht="12.75" customHeight="1" thickBot="1" x14ac:dyDescent="0.3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ht="12.75" customHeight="1" thickBot="1" x14ac:dyDescent="0.3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ht="12.75" customHeight="1" thickBot="1" x14ac:dyDescent="0.3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ht="12.75" customHeight="1" thickBot="1" x14ac:dyDescent="0.3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ht="12.75" customHeight="1" thickBot="1" x14ac:dyDescent="0.3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ht="12.75" customHeight="1" thickBot="1" x14ac:dyDescent="0.3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ht="12.75" customHeight="1" thickBot="1" x14ac:dyDescent="0.3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ht="12.75" customHeight="1" thickBot="1" x14ac:dyDescent="0.3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ht="12.75" customHeight="1" thickBot="1" x14ac:dyDescent="0.3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ht="12.75" customHeight="1" thickBot="1" x14ac:dyDescent="0.3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ht="12.75" customHeight="1" thickBot="1" x14ac:dyDescent="0.3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ht="12.75" customHeight="1" thickBot="1" x14ac:dyDescent="0.3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ht="12.75" customHeight="1" thickBot="1" x14ac:dyDescent="0.3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ht="12.75" customHeight="1" thickBot="1" x14ac:dyDescent="0.3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ht="12.75" customHeight="1" thickBot="1" x14ac:dyDescent="0.3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ht="12.75" customHeight="1" thickBot="1" x14ac:dyDescent="0.3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ht="12.75" customHeight="1" thickBot="1" x14ac:dyDescent="0.3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ht="12.75" customHeight="1" thickBot="1" x14ac:dyDescent="0.3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ht="12.75" customHeight="1" thickBot="1" x14ac:dyDescent="0.3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ht="12.75" customHeight="1" thickBot="1" x14ac:dyDescent="0.3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ht="12.75" customHeight="1" thickBot="1" x14ac:dyDescent="0.3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ht="12.75" customHeight="1" thickBot="1" x14ac:dyDescent="0.3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ht="12.75" customHeight="1" thickBot="1" x14ac:dyDescent="0.3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ht="12.75" customHeight="1" thickBot="1" x14ac:dyDescent="0.3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ht="12.75" customHeight="1" thickBot="1" x14ac:dyDescent="0.3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ht="12.75" customHeight="1" thickBot="1" x14ac:dyDescent="0.3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ht="12.75" customHeight="1" thickBot="1" x14ac:dyDescent="0.3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ht="12.75" customHeight="1" thickBot="1" x14ac:dyDescent="0.3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ht="12.75" customHeight="1" thickBot="1" x14ac:dyDescent="0.3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ht="12.75" customHeight="1" thickBot="1" x14ac:dyDescent="0.3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ht="12.75" customHeight="1" thickBot="1" x14ac:dyDescent="0.3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ht="12.75" customHeight="1" thickBot="1" x14ac:dyDescent="0.3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ht="12.75" customHeight="1" thickBot="1" x14ac:dyDescent="0.35">
      <c r="C244" s="10"/>
      <c r="D244" s="10"/>
      <c r="E244" s="10"/>
      <c r="F244" s="10"/>
      <c r="G244" s="10"/>
      <c r="H244" s="10"/>
      <c r="I244" s="10"/>
    </row>
    <row r="245" spans="1:9" ht="12.75" customHeight="1" thickBot="1" x14ac:dyDescent="0.35">
      <c r="C245" s="10"/>
      <c r="D245" s="10"/>
      <c r="E245" s="10"/>
      <c r="F245" s="10"/>
      <c r="G245" s="10"/>
      <c r="H245" s="10"/>
      <c r="I245" s="10"/>
    </row>
    <row r="246" spans="1:9" ht="12.75" customHeight="1" thickBot="1" x14ac:dyDescent="0.35">
      <c r="C246" s="10"/>
      <c r="D246" s="10"/>
      <c r="E246" s="10"/>
      <c r="F246" s="10"/>
      <c r="G246" s="10"/>
      <c r="H246" s="10"/>
      <c r="I246" s="10"/>
    </row>
    <row r="247" spans="1:9" ht="12.75" customHeight="1" thickBot="1" x14ac:dyDescent="0.35">
      <c r="C247" s="10"/>
      <c r="F247" s="10"/>
      <c r="G247" s="10"/>
      <c r="H247" s="10"/>
      <c r="I247" s="10"/>
    </row>
    <row r="248" spans="1:9" ht="12.75" customHeight="1" thickBot="1" x14ac:dyDescent="0.35">
      <c r="C248" s="10"/>
      <c r="F248" s="10"/>
      <c r="G248" s="10"/>
      <c r="H248" s="10"/>
      <c r="I248" s="10"/>
    </row>
    <row r="249" spans="1:9" ht="15.75" customHeight="1" x14ac:dyDescent="0.25"/>
    <row r="250" spans="1:9" ht="15.75" customHeight="1" x14ac:dyDescent="0.25"/>
    <row r="251" spans="1:9" ht="15.75" customHeight="1" x14ac:dyDescent="0.25"/>
    <row r="252" spans="1:9" ht="15.75" customHeight="1" x14ac:dyDescent="0.25"/>
    <row r="253" spans="1:9" ht="15.75" customHeight="1" x14ac:dyDescent="0.25"/>
    <row r="254" spans="1:9" ht="15.75" customHeight="1" x14ac:dyDescent="0.25"/>
    <row r="255" spans="1:9" ht="15.75" customHeight="1" x14ac:dyDescent="0.25"/>
    <row r="256" spans="1:9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8">
    <mergeCell ref="G22:H22"/>
    <mergeCell ref="D23:E23"/>
    <mergeCell ref="A23:B23"/>
    <mergeCell ref="A1:B1"/>
    <mergeCell ref="D1:E1"/>
    <mergeCell ref="A10:B10"/>
    <mergeCell ref="D12:E12"/>
    <mergeCell ref="G12:H12"/>
  </mergeCells>
  <dataValidations count="1">
    <dataValidation type="list" allowBlank="1" sqref="B11 E13 H13 H23 E24 B24" xr:uid="{00000000-0002-0000-0000-000000000000}">
      <formula1>$A$42:$A$43</formula1>
    </dataValidation>
  </dataValidations>
  <pageMargins left="0.75" right="0.75" top="1" bottom="1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13" sqref="B13"/>
    </sheetView>
  </sheetViews>
  <sheetFormatPr defaultColWidth="14.453125" defaultRowHeight="15" customHeight="1" x14ac:dyDescent="0.25"/>
  <cols>
    <col min="1" max="1" width="37.453125" customWidth="1"/>
    <col min="2" max="2" width="13.26953125" customWidth="1"/>
    <col min="3" max="3" width="3.08984375" customWidth="1"/>
    <col min="4" max="4" width="46.81640625" customWidth="1"/>
    <col min="5" max="5" width="13.26953125" customWidth="1"/>
    <col min="6" max="6" width="2.81640625" customWidth="1"/>
    <col min="7" max="7" width="41" customWidth="1"/>
    <col min="8" max="8" width="14" customWidth="1"/>
    <col min="9" max="9" width="3.08984375" customWidth="1"/>
    <col min="10" max="10" width="30.08984375" customWidth="1"/>
    <col min="11" max="11" width="11" customWidth="1"/>
    <col min="12" max="12" width="14.08984375" customWidth="1"/>
    <col min="13" max="13" width="12.453125" customWidth="1"/>
    <col min="14" max="26" width="8.7265625" customWidth="1"/>
  </cols>
  <sheetData>
    <row r="1" spans="1:26" ht="12.75" customHeight="1" x14ac:dyDescent="0.3">
      <c r="A1" s="1"/>
      <c r="B1" s="2"/>
      <c r="C1" s="2"/>
      <c r="D1" s="2"/>
      <c r="E1" s="2"/>
      <c r="F1" s="2"/>
      <c r="G1" s="2"/>
      <c r="H1" s="2"/>
      <c r="I1" s="3"/>
      <c r="J1" s="9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.75" customHeight="1" x14ac:dyDescent="0.3">
      <c r="A2" s="4"/>
      <c r="B2" s="5"/>
      <c r="C2" s="5"/>
      <c r="D2" s="5"/>
      <c r="E2" s="5"/>
      <c r="F2" s="5"/>
      <c r="G2" s="5"/>
      <c r="H2" s="5"/>
      <c r="I2" s="6"/>
      <c r="J2" s="91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75" customHeight="1" x14ac:dyDescent="0.3">
      <c r="A3" s="4"/>
      <c r="B3" s="5"/>
      <c r="C3" s="5"/>
      <c r="D3" s="5"/>
      <c r="E3" s="5"/>
      <c r="F3" s="5"/>
      <c r="G3" s="5"/>
      <c r="H3" s="5"/>
      <c r="I3" s="6"/>
      <c r="J3" s="9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.75" customHeight="1" x14ac:dyDescent="0.3">
      <c r="A4" s="4"/>
      <c r="B4" s="5"/>
      <c r="C4" s="5"/>
      <c r="D4" s="5"/>
      <c r="E4" s="5"/>
      <c r="F4" s="5"/>
      <c r="G4" s="5"/>
      <c r="H4" s="5"/>
      <c r="I4" s="6"/>
      <c r="J4" s="91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customHeight="1" x14ac:dyDescent="0.3">
      <c r="A5" s="7"/>
      <c r="B5" s="8"/>
      <c r="C5" s="8"/>
      <c r="D5" s="8"/>
      <c r="E5" s="8"/>
      <c r="F5" s="8"/>
      <c r="G5" s="8"/>
      <c r="H5" s="8"/>
      <c r="I5" s="6"/>
      <c r="J5" s="92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2.75" customHeight="1" x14ac:dyDescent="0.3">
      <c r="A6" s="201" t="s">
        <v>51</v>
      </c>
      <c r="B6" s="197"/>
      <c r="D6" s="202" t="s">
        <v>52</v>
      </c>
      <c r="E6" s="194"/>
      <c r="F6" s="10"/>
      <c r="G6" s="10"/>
      <c r="H6" s="10"/>
      <c r="I6" s="1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.75" customHeight="1" x14ac:dyDescent="0.3">
      <c r="A7" s="12" t="s">
        <v>53</v>
      </c>
      <c r="B7" s="13">
        <v>9000</v>
      </c>
      <c r="C7" s="14"/>
      <c r="D7" s="15" t="s">
        <v>54</v>
      </c>
      <c r="E7" s="93">
        <f>IF(B18="Yes",B28,0)</f>
        <v>0</v>
      </c>
      <c r="F7" s="17"/>
      <c r="G7" s="17"/>
      <c r="H7" s="17"/>
      <c r="I7" s="11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 x14ac:dyDescent="0.3">
      <c r="A8" s="28" t="s">
        <v>55</v>
      </c>
      <c r="B8" s="29">
        <v>500000</v>
      </c>
      <c r="C8" s="14"/>
      <c r="D8" s="19" t="s">
        <v>56</v>
      </c>
      <c r="E8" s="94">
        <f>IF(E18="Yes",E26,0)</f>
        <v>0</v>
      </c>
      <c r="F8" s="6"/>
      <c r="G8" s="6"/>
      <c r="H8" s="6"/>
      <c r="I8" s="1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 x14ac:dyDescent="0.3">
      <c r="A9" s="28" t="s">
        <v>57</v>
      </c>
      <c r="B9" s="22">
        <v>200</v>
      </c>
      <c r="C9" s="14"/>
      <c r="D9" s="19" t="s">
        <v>58</v>
      </c>
      <c r="E9" s="94">
        <f>IF(B32="Yes",B38,0)</f>
        <v>0</v>
      </c>
      <c r="F9" s="6"/>
      <c r="G9" s="6"/>
      <c r="H9" s="6"/>
      <c r="I9" s="1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customHeight="1" x14ac:dyDescent="0.3">
      <c r="A10" s="28" t="s">
        <v>59</v>
      </c>
      <c r="B10" s="22">
        <v>150</v>
      </c>
      <c r="C10" s="14"/>
      <c r="D10" s="23" t="s">
        <v>60</v>
      </c>
      <c r="E10" s="24">
        <f>IF(E30="Yes",E35,0)</f>
        <v>0</v>
      </c>
      <c r="F10" s="6"/>
      <c r="G10" s="6"/>
      <c r="H10" s="6"/>
      <c r="I10" s="27"/>
      <c r="J10" s="27"/>
      <c r="K10" s="27"/>
      <c r="L10" s="27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 x14ac:dyDescent="0.3">
      <c r="A11" s="28" t="s">
        <v>61</v>
      </c>
      <c r="B11" s="22">
        <v>2</v>
      </c>
      <c r="C11" s="14"/>
      <c r="D11" s="19" t="s">
        <v>62</v>
      </c>
      <c r="E11" s="94">
        <f>IF(H18="Yes",H24,0)</f>
        <v>0</v>
      </c>
      <c r="F11" s="6"/>
      <c r="G11" s="6"/>
      <c r="H11" s="6"/>
      <c r="I11" s="31"/>
      <c r="J11" s="31"/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customHeight="1" x14ac:dyDescent="0.3">
      <c r="A12" s="28" t="s">
        <v>63</v>
      </c>
      <c r="B12" s="29">
        <v>240</v>
      </c>
      <c r="C12" s="14"/>
      <c r="D12" s="30" t="s">
        <v>64</v>
      </c>
      <c r="E12" s="95">
        <f>IF(H28="Yes",H34,0)</f>
        <v>0</v>
      </c>
      <c r="F12" s="6"/>
      <c r="G12" s="6"/>
      <c r="H12" s="6"/>
      <c r="I12" s="26"/>
      <c r="J12" s="10"/>
      <c r="K12" s="10"/>
      <c r="L12" s="35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 x14ac:dyDescent="0.3">
      <c r="A13" s="96" t="s">
        <v>65</v>
      </c>
      <c r="B13" s="32">
        <f>157000*1.5</f>
        <v>235500</v>
      </c>
      <c r="C13" s="14"/>
      <c r="D13" s="33" t="s">
        <v>66</v>
      </c>
      <c r="E13" s="34">
        <f>SUM(E7:E12)</f>
        <v>0</v>
      </c>
      <c r="F13" s="6"/>
      <c r="G13" s="6"/>
      <c r="H13" s="6"/>
      <c r="I13" s="26"/>
      <c r="J13" s="10"/>
      <c r="K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 x14ac:dyDescent="0.3">
      <c r="A14" s="27"/>
      <c r="B14" s="27"/>
      <c r="C14" s="14"/>
      <c r="D14" s="36" t="s">
        <v>67</v>
      </c>
      <c r="E14" s="97" t="e">
        <f>B13/(E13/12)</f>
        <v>#DIV/0!</v>
      </c>
      <c r="F14" s="37"/>
      <c r="G14" s="9"/>
      <c r="H14" s="9"/>
      <c r="I14" s="26"/>
      <c r="J14" s="10"/>
      <c r="K14" s="10"/>
      <c r="L14" s="3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customHeight="1" x14ac:dyDescent="0.3">
      <c r="A15" s="27"/>
      <c r="B15" s="27"/>
      <c r="C15" s="27"/>
      <c r="D15" s="36" t="s">
        <v>68</v>
      </c>
      <c r="E15" s="98" t="e">
        <f>E14/12</f>
        <v>#DIV/0!</v>
      </c>
      <c r="F15" s="38"/>
      <c r="G15" s="27"/>
      <c r="H15" s="27"/>
      <c r="I15" s="26"/>
      <c r="J15" s="10"/>
      <c r="K15" s="10"/>
      <c r="L15" s="3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75" customHeight="1" x14ac:dyDescent="0.3">
      <c r="A16" s="31"/>
      <c r="B16" s="31"/>
      <c r="C16" s="31"/>
      <c r="D16" s="31"/>
      <c r="E16" s="40"/>
      <c r="F16" s="31"/>
      <c r="G16" s="31"/>
      <c r="H16" s="31"/>
      <c r="I16" s="26"/>
      <c r="J16" s="10"/>
      <c r="K16" s="10"/>
      <c r="L16" s="3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 x14ac:dyDescent="0.3">
      <c r="A17" s="200" t="s">
        <v>69</v>
      </c>
      <c r="B17" s="192"/>
      <c r="C17" s="26"/>
      <c r="D17" s="195" t="s">
        <v>70</v>
      </c>
      <c r="E17" s="194"/>
      <c r="F17" s="35"/>
      <c r="G17" s="193" t="s">
        <v>71</v>
      </c>
      <c r="H17" s="194"/>
      <c r="I17" s="26"/>
      <c r="J17" s="10"/>
      <c r="K17" s="10"/>
      <c r="L17" s="3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 x14ac:dyDescent="0.3">
      <c r="A18" s="41" t="s">
        <v>72</v>
      </c>
      <c r="B18" s="42" t="s">
        <v>73</v>
      </c>
      <c r="C18" s="26"/>
      <c r="D18" s="41" t="s">
        <v>72</v>
      </c>
      <c r="E18" s="44" t="s">
        <v>20</v>
      </c>
      <c r="F18" s="35"/>
      <c r="G18" s="41" t="s">
        <v>72</v>
      </c>
      <c r="H18" s="44" t="s">
        <v>20</v>
      </c>
      <c r="I18" s="26"/>
      <c r="J18" s="10"/>
      <c r="K18" s="10"/>
      <c r="L18" s="3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 x14ac:dyDescent="0.3">
      <c r="A19" s="46" t="s">
        <v>74</v>
      </c>
      <c r="B19" s="99">
        <v>1</v>
      </c>
      <c r="C19" s="26"/>
      <c r="D19" s="46" t="s">
        <v>75</v>
      </c>
      <c r="E19" s="100">
        <v>40</v>
      </c>
      <c r="F19" s="35"/>
      <c r="G19" s="47" t="s">
        <v>76</v>
      </c>
      <c r="H19" s="48">
        <v>200</v>
      </c>
      <c r="I19" s="26"/>
      <c r="J19" s="10"/>
      <c r="K19" s="10"/>
      <c r="L19" s="39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x14ac:dyDescent="0.3">
      <c r="A20" s="54" t="s">
        <v>77</v>
      </c>
      <c r="B20" s="53">
        <v>0.25</v>
      </c>
      <c r="C20" s="26"/>
      <c r="D20" s="54" t="s">
        <v>78</v>
      </c>
      <c r="E20" s="53">
        <v>12</v>
      </c>
      <c r="F20" s="35"/>
      <c r="G20" s="51" t="s">
        <v>79</v>
      </c>
      <c r="H20" s="52">
        <v>0.3</v>
      </c>
      <c r="I20" s="26"/>
      <c r="J20" s="10"/>
      <c r="K20" s="10"/>
      <c r="L20" s="39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 x14ac:dyDescent="0.3">
      <c r="A21" s="54" t="s">
        <v>80</v>
      </c>
      <c r="B21" s="53">
        <f>B20/1000</f>
        <v>2.5000000000000001E-4</v>
      </c>
      <c r="C21" s="26"/>
      <c r="D21" s="54" t="s">
        <v>81</v>
      </c>
      <c r="E21" s="53">
        <v>0.33</v>
      </c>
      <c r="F21" s="35"/>
      <c r="G21" s="55" t="s">
        <v>82</v>
      </c>
      <c r="H21" s="101">
        <v>4</v>
      </c>
      <c r="I21" s="26"/>
      <c r="J21" s="10"/>
      <c r="K21" s="10"/>
      <c r="L21" s="39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 x14ac:dyDescent="0.3">
      <c r="A22" s="54" t="s">
        <v>83</v>
      </c>
      <c r="B22" s="53">
        <v>5.0999999999999996</v>
      </c>
      <c r="C22" s="26"/>
      <c r="D22" s="54" t="s">
        <v>84</v>
      </c>
      <c r="E22" s="53">
        <f>E19*E21*E20</f>
        <v>158.4</v>
      </c>
      <c r="F22" s="35"/>
      <c r="G22" s="56" t="s">
        <v>85</v>
      </c>
      <c r="H22" s="57">
        <v>2</v>
      </c>
      <c r="I22" s="63"/>
      <c r="J22" s="10"/>
      <c r="K22" s="10"/>
      <c r="L22" s="39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 x14ac:dyDescent="0.3">
      <c r="A23" s="54" t="s">
        <v>86</v>
      </c>
      <c r="B23" s="53">
        <v>110</v>
      </c>
      <c r="C23" s="26"/>
      <c r="D23" s="54" t="s">
        <v>87</v>
      </c>
      <c r="E23" s="102">
        <v>135</v>
      </c>
      <c r="F23" s="35"/>
      <c r="G23" s="56" t="s">
        <v>88</v>
      </c>
      <c r="H23" s="57">
        <v>20</v>
      </c>
      <c r="I23" s="35"/>
      <c r="J23" s="10"/>
      <c r="K23" s="10"/>
      <c r="L23" s="39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 x14ac:dyDescent="0.3">
      <c r="A24" s="54" t="s">
        <v>89</v>
      </c>
      <c r="B24" s="59">
        <v>1.5</v>
      </c>
      <c r="C24" s="60"/>
      <c r="D24" s="103" t="s">
        <v>90</v>
      </c>
      <c r="E24" s="104">
        <v>0.7</v>
      </c>
      <c r="F24" s="35"/>
      <c r="G24" s="61" t="s">
        <v>91</v>
      </c>
      <c r="H24" s="62">
        <f>(H19*H21*(B12/(H23/H22)))*H20</f>
        <v>5760</v>
      </c>
      <c r="I24" s="72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 x14ac:dyDescent="0.3">
      <c r="A25" s="54" t="s">
        <v>92</v>
      </c>
      <c r="B25" s="105">
        <f>B21*B22*B23/1000*B7*B19*(B24+1)</f>
        <v>3.1556249999999997</v>
      </c>
      <c r="C25" s="60"/>
      <c r="D25" s="106" t="s">
        <v>93</v>
      </c>
      <c r="E25" s="66">
        <f>E22*E23</f>
        <v>21384</v>
      </c>
      <c r="F25" s="35"/>
      <c r="G25" s="107" t="s">
        <v>94</v>
      </c>
      <c r="H25" s="67">
        <f>$B$13/(H24/12)</f>
        <v>490.625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 x14ac:dyDescent="0.3">
      <c r="A26" s="54" t="s">
        <v>95</v>
      </c>
      <c r="B26" s="68">
        <f>B25*21</f>
        <v>66.268124999999998</v>
      </c>
      <c r="C26" s="26"/>
      <c r="D26" s="69" t="s">
        <v>96</v>
      </c>
      <c r="E26" s="70">
        <f>E25*(B9-B10)</f>
        <v>1069200</v>
      </c>
      <c r="F26" s="35"/>
      <c r="G26" s="71"/>
      <c r="H26" s="71"/>
      <c r="I26" s="39"/>
      <c r="J26" s="10"/>
      <c r="K26" s="10"/>
      <c r="L26" s="3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.75" customHeight="1" x14ac:dyDescent="0.3">
      <c r="A27" s="106" t="s">
        <v>97</v>
      </c>
      <c r="B27" s="66">
        <f>B26*12</f>
        <v>795.21749999999997</v>
      </c>
      <c r="C27" s="26"/>
      <c r="D27" s="69" t="s">
        <v>94</v>
      </c>
      <c r="E27" s="83">
        <f>$B$13/(E26/12)</f>
        <v>2.6430976430976432</v>
      </c>
      <c r="F27" s="35"/>
      <c r="G27" s="191" t="s">
        <v>98</v>
      </c>
      <c r="H27" s="192"/>
      <c r="I27" s="72"/>
      <c r="J27" s="10"/>
      <c r="K27" s="10"/>
      <c r="L27" s="3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2.75" customHeight="1" x14ac:dyDescent="0.3">
      <c r="A28" s="69" t="s">
        <v>96</v>
      </c>
      <c r="B28" s="70">
        <f>B27*B9</f>
        <v>159043.5</v>
      </c>
      <c r="C28" s="26"/>
      <c r="D28" s="40"/>
      <c r="E28" s="40"/>
      <c r="F28" s="72"/>
      <c r="G28" s="41" t="s">
        <v>72</v>
      </c>
      <c r="H28" s="44" t="s">
        <v>73</v>
      </c>
      <c r="I28" s="72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2.75" customHeight="1" x14ac:dyDescent="0.3">
      <c r="A29" s="75" t="s">
        <v>99</v>
      </c>
      <c r="B29" s="83">
        <f>$B$13/(B28/12)</f>
        <v>17.768723651076591</v>
      </c>
      <c r="C29" s="76"/>
      <c r="D29" s="193" t="s">
        <v>60</v>
      </c>
      <c r="E29" s="194"/>
      <c r="F29" s="35"/>
      <c r="G29" s="47" t="s">
        <v>76</v>
      </c>
      <c r="H29" s="77">
        <v>900</v>
      </c>
      <c r="I29" s="10"/>
      <c r="J29" s="27"/>
      <c r="K29" s="27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 x14ac:dyDescent="0.3">
      <c r="B30" s="71"/>
      <c r="C30" s="11"/>
      <c r="D30" s="41" t="s">
        <v>100</v>
      </c>
      <c r="E30" s="44" t="s">
        <v>101</v>
      </c>
      <c r="F30" s="39"/>
      <c r="G30" s="51" t="s">
        <v>79</v>
      </c>
      <c r="H30" s="52">
        <v>0.3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customHeight="1" x14ac:dyDescent="0.3">
      <c r="A31" s="195" t="s">
        <v>58</v>
      </c>
      <c r="B31" s="194"/>
      <c r="C31" s="26"/>
      <c r="D31" s="47" t="s">
        <v>102</v>
      </c>
      <c r="E31" s="78">
        <v>0.01</v>
      </c>
      <c r="F31" s="35"/>
      <c r="G31" s="55" t="s">
        <v>82</v>
      </c>
      <c r="H31" s="101">
        <v>4</v>
      </c>
      <c r="I31" s="10"/>
      <c r="J31" s="10"/>
      <c r="K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2.75" customHeight="1" x14ac:dyDescent="0.3">
      <c r="A32" s="41" t="s">
        <v>72</v>
      </c>
      <c r="B32" s="42" t="s">
        <v>73</v>
      </c>
      <c r="C32" s="26"/>
      <c r="D32" s="108" t="s">
        <v>103</v>
      </c>
      <c r="E32" s="109">
        <v>200</v>
      </c>
      <c r="F32" s="80"/>
      <c r="G32" s="51" t="s">
        <v>85</v>
      </c>
      <c r="H32" s="110">
        <v>2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.75" customHeight="1" x14ac:dyDescent="0.3">
      <c r="A33" s="46" t="s">
        <v>74</v>
      </c>
      <c r="B33" s="99">
        <f>B19</f>
        <v>1</v>
      </c>
      <c r="C33" s="63"/>
      <c r="D33" s="51" t="s">
        <v>104</v>
      </c>
      <c r="E33" s="79">
        <v>160</v>
      </c>
      <c r="F33" s="26"/>
      <c r="G33" s="56" t="s">
        <v>88</v>
      </c>
      <c r="H33" s="57">
        <v>20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2.75" customHeight="1" x14ac:dyDescent="0.3">
      <c r="A34" s="54" t="s">
        <v>105</v>
      </c>
      <c r="B34" s="53">
        <v>16</v>
      </c>
      <c r="C34" s="81"/>
      <c r="D34" s="55" t="s">
        <v>106</v>
      </c>
      <c r="E34" s="82">
        <f>B8*E31*(B9-E33)</f>
        <v>200000</v>
      </c>
      <c r="G34" s="61" t="s">
        <v>91</v>
      </c>
      <c r="H34" s="62">
        <f>(H29*H31*(B12/(H33/H32)))*H30</f>
        <v>25920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 x14ac:dyDescent="0.3">
      <c r="A35" s="54" t="s">
        <v>63</v>
      </c>
      <c r="B35" s="53">
        <v>240</v>
      </c>
      <c r="C35" s="35"/>
      <c r="D35" s="61" t="s">
        <v>107</v>
      </c>
      <c r="E35" s="62">
        <f>E34</f>
        <v>200000</v>
      </c>
      <c r="F35" s="39"/>
      <c r="G35" s="69" t="s">
        <v>94</v>
      </c>
      <c r="H35" s="83">
        <f>$B$13/(H34/12)</f>
        <v>109.02777777777777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2.75" customHeight="1" x14ac:dyDescent="0.3">
      <c r="A36" s="54" t="s">
        <v>108</v>
      </c>
      <c r="B36" s="104">
        <v>0.03</v>
      </c>
      <c r="C36" s="39"/>
      <c r="D36" s="84" t="s">
        <v>94</v>
      </c>
      <c r="E36" s="85">
        <f>$B$13/(E35/12)</f>
        <v>14.129999999999999</v>
      </c>
      <c r="F36" s="10"/>
      <c r="G36" s="86"/>
      <c r="H36" s="86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75" customHeight="1" x14ac:dyDescent="0.3">
      <c r="A37" s="106" t="s">
        <v>58</v>
      </c>
      <c r="B37" s="88">
        <f>B8*B36*B33</f>
        <v>15000</v>
      </c>
      <c r="C37" s="3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 x14ac:dyDescent="0.3">
      <c r="A38" s="69" t="s">
        <v>96</v>
      </c>
      <c r="B38" s="70">
        <f>B37*(B9-B10)</f>
        <v>750000</v>
      </c>
      <c r="C38" s="3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 x14ac:dyDescent="0.3">
      <c r="A39" s="69" t="s">
        <v>109</v>
      </c>
      <c r="B39" s="83">
        <f>$B$13/(B38/12)</f>
        <v>3.7679999999999998</v>
      </c>
      <c r="C39" s="3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2.75" customHeight="1" x14ac:dyDescent="0.3">
      <c r="A50" s="10" t="s">
        <v>73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 x14ac:dyDescent="0.3">
      <c r="A51" s="17" t="s">
        <v>101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.7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2.7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.7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.7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.7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.7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.7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2.7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2.7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2.7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2.7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2.7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2.7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.7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.7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2.7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2.7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.7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.7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.7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.7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2.7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2.7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2.7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2.7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2.7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2.7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2.7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2.7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2.7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2.7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2.7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2.7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2.7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.7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2.7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2.7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2.7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2.7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2.7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2.7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2.7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.7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2.7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2.7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2.7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7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2.7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.7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.7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.7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2.7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2.7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.7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2.7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2.7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.7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2.7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2.7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2.7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2.7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2.7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2.7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2.7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2.7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2.7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2.7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.7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2.7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2.7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2.7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2.7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2.7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7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2.7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2.7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2.7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2.7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2.7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2.7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2.7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2.7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2.7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2.7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.7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.7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.7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.7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2.7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2.7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2.7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2.7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2.7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2.7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2.7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2.7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2.7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2.7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2.7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2.7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.7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2.7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2.7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2.7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2.7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2.7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.7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2.7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2.7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2.7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2.7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2.7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2.7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2.7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2.7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2.7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2.7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2.7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2.7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2.7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2.7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2.7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2.7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2.7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2.7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.7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2.7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2.7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2.7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2.7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2.7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2.7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2.7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2.7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2.7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2.7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2.7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2.7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2.7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2.7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.7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2.7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2.7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2.7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2.7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2.7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2.7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2.7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2.7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2.7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2.7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.7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.7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2.7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2.7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2.7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2.7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2.7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2.7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2.7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2.7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2.7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2.7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2.7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2.7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2.7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2.7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G27:H27"/>
    <mergeCell ref="D29:E29"/>
    <mergeCell ref="A31:B31"/>
    <mergeCell ref="A6:B6"/>
    <mergeCell ref="D6:E6"/>
    <mergeCell ref="A17:B17"/>
    <mergeCell ref="D17:E17"/>
    <mergeCell ref="G17:H17"/>
  </mergeCells>
  <dataValidations count="1">
    <dataValidation type="list" allowBlank="1" sqref="B18 E18 H18 H28 E30 B32" xr:uid="{00000000-0002-0000-0100-000000000000}">
      <formula1>$A$50:$A$51</formula1>
    </dataValidation>
  </dataValidations>
  <pageMargins left="0.75" right="0.75" top="1" bottom="1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selection sqref="A1:B1"/>
    </sheetView>
  </sheetViews>
  <sheetFormatPr defaultColWidth="14.453125" defaultRowHeight="15" customHeight="1" x14ac:dyDescent="0.25"/>
  <cols>
    <col min="1" max="1" width="46.26953125" customWidth="1"/>
    <col min="2" max="2" width="13.26953125" customWidth="1"/>
    <col min="3" max="3" width="3.08984375" customWidth="1"/>
    <col min="4" max="4" width="68" customWidth="1"/>
    <col min="5" max="5" width="24" customWidth="1"/>
    <col min="6" max="6" width="2.81640625" customWidth="1"/>
    <col min="7" max="7" width="41" customWidth="1"/>
    <col min="8" max="8" width="14" customWidth="1"/>
    <col min="9" max="9" width="3.08984375" customWidth="1"/>
    <col min="10" max="10" width="30.08984375" customWidth="1"/>
    <col min="11" max="11" width="11" customWidth="1"/>
    <col min="12" max="12" width="14.08984375" customWidth="1"/>
    <col min="13" max="13" width="12.453125" customWidth="1"/>
    <col min="14" max="26" width="8.7265625" customWidth="1"/>
  </cols>
  <sheetData>
    <row r="1" spans="1:26" ht="12.75" customHeight="1" x14ac:dyDescent="0.3">
      <c r="A1" s="195" t="s">
        <v>51</v>
      </c>
      <c r="B1" s="194"/>
      <c r="D1" s="205" t="s">
        <v>52</v>
      </c>
      <c r="E1" s="194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.75" customHeight="1" x14ac:dyDescent="0.3">
      <c r="A2" s="111" t="s">
        <v>110</v>
      </c>
      <c r="B2" s="112">
        <v>9000</v>
      </c>
      <c r="C2" s="14"/>
      <c r="D2" s="15" t="s">
        <v>54</v>
      </c>
      <c r="E2" s="16">
        <f>IF(B13="oui",B23,0)</f>
        <v>159043.5</v>
      </c>
      <c r="F2" s="17"/>
      <c r="G2" s="17"/>
      <c r="H2" s="17"/>
      <c r="I2" s="11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75" customHeight="1" x14ac:dyDescent="0.3">
      <c r="A3" s="54" t="s">
        <v>111</v>
      </c>
      <c r="B3" s="102">
        <v>500000</v>
      </c>
      <c r="C3" s="14"/>
      <c r="D3" s="19" t="s">
        <v>112</v>
      </c>
      <c r="E3" s="94">
        <f>IF(E13="oui",E21,0)</f>
        <v>0</v>
      </c>
      <c r="F3" s="6"/>
      <c r="G3" s="6"/>
      <c r="H3" s="6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.75" customHeight="1" x14ac:dyDescent="0.3">
      <c r="A4" s="54" t="s">
        <v>57</v>
      </c>
      <c r="B4" s="114">
        <v>200</v>
      </c>
      <c r="C4" s="14"/>
      <c r="D4" s="115" t="s">
        <v>58</v>
      </c>
      <c r="E4" s="116">
        <f>IF(B27="oui",B33,0)</f>
        <v>0</v>
      </c>
      <c r="F4" s="6"/>
      <c r="G4" s="6"/>
      <c r="H4" s="6"/>
      <c r="I4" s="11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customHeight="1" x14ac:dyDescent="0.3">
      <c r="A5" s="54" t="s">
        <v>59</v>
      </c>
      <c r="B5" s="114">
        <v>150</v>
      </c>
      <c r="C5" s="14"/>
      <c r="D5" s="117" t="s">
        <v>60</v>
      </c>
      <c r="E5" s="118">
        <f>IF(E25="oui",E29,0)</f>
        <v>200000</v>
      </c>
      <c r="F5" s="6"/>
      <c r="G5" s="6"/>
      <c r="H5" s="6"/>
      <c r="I5" s="11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2.75" customHeight="1" x14ac:dyDescent="0.3">
      <c r="A6" s="54" t="s">
        <v>61</v>
      </c>
      <c r="B6" s="59">
        <v>1.5</v>
      </c>
      <c r="C6" s="26"/>
      <c r="D6" s="119" t="s">
        <v>71</v>
      </c>
      <c r="E6" s="118">
        <f>IF(H13="oui",H19,0)</f>
        <v>5760</v>
      </c>
      <c r="F6" s="14"/>
      <c r="G6" s="6"/>
      <c r="H6" s="6"/>
      <c r="I6" s="1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.75" customHeight="1" x14ac:dyDescent="0.3">
      <c r="A7" s="54" t="s">
        <v>113</v>
      </c>
      <c r="B7" s="102">
        <v>240</v>
      </c>
      <c r="C7" s="26"/>
      <c r="D7" s="120" t="s">
        <v>64</v>
      </c>
      <c r="E7" s="121">
        <f>IF(H23="oui",H29,0)</f>
        <v>25920</v>
      </c>
      <c r="F7" s="14"/>
      <c r="G7" s="6"/>
      <c r="H7" s="6"/>
      <c r="I7" s="11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 x14ac:dyDescent="0.3">
      <c r="A8" s="107" t="s">
        <v>114</v>
      </c>
      <c r="B8" s="122">
        <f>157000*1.31</f>
        <v>205670</v>
      </c>
      <c r="C8" s="26"/>
      <c r="D8" s="120" t="s">
        <v>66</v>
      </c>
      <c r="E8" s="121">
        <f>SUM(E2:E7)</f>
        <v>390723.5</v>
      </c>
      <c r="F8" s="14"/>
      <c r="G8" s="6"/>
      <c r="H8" s="6"/>
      <c r="I8" s="1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 x14ac:dyDescent="0.3">
      <c r="A9" s="27"/>
      <c r="B9" s="27"/>
      <c r="C9" s="26"/>
      <c r="D9" s="120" t="s">
        <v>67</v>
      </c>
      <c r="E9" s="123">
        <f>B8/(E8/12)</f>
        <v>6.3165896087642537</v>
      </c>
      <c r="F9" s="37"/>
      <c r="G9" s="9"/>
      <c r="H9" s="9"/>
      <c r="I9" s="1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customHeight="1" x14ac:dyDescent="0.3">
      <c r="A10" s="27"/>
      <c r="B10" s="27"/>
      <c r="C10" s="27"/>
      <c r="D10" s="124" t="s">
        <v>68</v>
      </c>
      <c r="E10" s="125">
        <f>E9/12</f>
        <v>0.5263824673970211</v>
      </c>
      <c r="F10" s="38"/>
      <c r="G10" s="27"/>
      <c r="H10" s="27"/>
      <c r="I10" s="27"/>
      <c r="J10" s="27"/>
      <c r="K10" s="27"/>
      <c r="L10" s="27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 x14ac:dyDescent="0.3">
      <c r="A11" s="31"/>
      <c r="B11" s="31"/>
      <c r="C11" s="31"/>
      <c r="D11" s="31"/>
      <c r="E11" s="40"/>
      <c r="F11" s="31"/>
      <c r="G11" s="31"/>
      <c r="H11" s="31"/>
      <c r="I11" s="31"/>
      <c r="J11" s="31"/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customHeight="1" x14ac:dyDescent="0.3">
      <c r="A12" s="200" t="s">
        <v>115</v>
      </c>
      <c r="B12" s="192"/>
      <c r="C12" s="26"/>
      <c r="D12" s="195" t="s">
        <v>116</v>
      </c>
      <c r="E12" s="194"/>
      <c r="F12" s="35"/>
      <c r="G12" s="193" t="s">
        <v>71</v>
      </c>
      <c r="H12" s="194"/>
      <c r="I12" s="26"/>
      <c r="J12" s="10"/>
      <c r="K12" s="10"/>
      <c r="L12" s="35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 x14ac:dyDescent="0.3">
      <c r="A13" s="41" t="s">
        <v>72</v>
      </c>
      <c r="B13" s="44" t="s">
        <v>73</v>
      </c>
      <c r="C13" s="26"/>
      <c r="D13" s="41" t="s">
        <v>72</v>
      </c>
      <c r="E13" s="44" t="s">
        <v>101</v>
      </c>
      <c r="F13" s="35"/>
      <c r="G13" s="41" t="s">
        <v>72</v>
      </c>
      <c r="H13" s="44" t="s">
        <v>73</v>
      </c>
      <c r="I13" s="26"/>
      <c r="J13" s="10"/>
      <c r="K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 x14ac:dyDescent="0.3">
      <c r="A14" s="46" t="s">
        <v>117</v>
      </c>
      <c r="B14" s="99">
        <v>1</v>
      </c>
      <c r="C14" s="26"/>
      <c r="D14" s="46" t="s">
        <v>75</v>
      </c>
      <c r="E14" s="100">
        <v>40</v>
      </c>
      <c r="F14" s="35"/>
      <c r="G14" s="47" t="s">
        <v>118</v>
      </c>
      <c r="H14" s="48">
        <v>200</v>
      </c>
      <c r="I14" s="26"/>
      <c r="J14" s="10"/>
      <c r="K14" s="10"/>
      <c r="L14" s="3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customHeight="1" x14ac:dyDescent="0.3">
      <c r="A15" s="54" t="s">
        <v>77</v>
      </c>
      <c r="B15" s="53">
        <v>0.25</v>
      </c>
      <c r="C15" s="26"/>
      <c r="D15" s="54" t="s">
        <v>119</v>
      </c>
      <c r="E15" s="53">
        <v>12</v>
      </c>
      <c r="F15" s="35"/>
      <c r="G15" s="51" t="s">
        <v>120</v>
      </c>
      <c r="H15" s="52">
        <v>0.3</v>
      </c>
      <c r="I15" s="26"/>
      <c r="J15" s="10"/>
      <c r="K15" s="10"/>
      <c r="L15" s="3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75" customHeight="1" x14ac:dyDescent="0.3">
      <c r="A16" s="54" t="s">
        <v>80</v>
      </c>
      <c r="B16" s="53">
        <f>B15/1000</f>
        <v>2.5000000000000001E-4</v>
      </c>
      <c r="C16" s="26"/>
      <c r="D16" s="54" t="s">
        <v>121</v>
      </c>
      <c r="E16" s="53">
        <v>0.16700000000000001</v>
      </c>
      <c r="F16" s="35"/>
      <c r="G16" s="55" t="s">
        <v>122</v>
      </c>
      <c r="H16" s="101">
        <v>4</v>
      </c>
      <c r="I16" s="26"/>
      <c r="J16" s="10"/>
      <c r="K16" s="10"/>
      <c r="L16" s="3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 x14ac:dyDescent="0.3">
      <c r="A17" s="54" t="s">
        <v>123</v>
      </c>
      <c r="B17" s="53">
        <v>5.0999999999999996</v>
      </c>
      <c r="C17" s="26"/>
      <c r="D17" s="126" t="s">
        <v>124</v>
      </c>
      <c r="E17" s="53">
        <f>E14*E16*E15</f>
        <v>80.160000000000011</v>
      </c>
      <c r="F17" s="35"/>
      <c r="G17" s="56" t="s">
        <v>85</v>
      </c>
      <c r="H17" s="57">
        <v>2</v>
      </c>
      <c r="I17" s="26"/>
      <c r="J17" s="10"/>
      <c r="K17" s="10"/>
      <c r="L17" s="3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 x14ac:dyDescent="0.3">
      <c r="A18" s="54" t="s">
        <v>86</v>
      </c>
      <c r="B18" s="53">
        <v>110</v>
      </c>
      <c r="C18" s="26"/>
      <c r="D18" s="54" t="s">
        <v>125</v>
      </c>
      <c r="E18" s="102">
        <f>B3/240/(8*1.5)</f>
        <v>173.61111111111111</v>
      </c>
      <c r="F18" s="35"/>
      <c r="G18" s="56" t="s">
        <v>126</v>
      </c>
      <c r="H18" s="57">
        <v>20</v>
      </c>
      <c r="I18" s="26"/>
      <c r="J18" s="10"/>
      <c r="K18" s="10"/>
      <c r="L18" s="3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 x14ac:dyDescent="0.3">
      <c r="A19" s="54" t="s">
        <v>127</v>
      </c>
      <c r="B19" s="59">
        <v>1.5</v>
      </c>
      <c r="C19" s="60"/>
      <c r="D19" s="103" t="s">
        <v>128</v>
      </c>
      <c r="E19" s="104">
        <v>0.9</v>
      </c>
      <c r="F19" s="35"/>
      <c r="G19" s="61" t="s">
        <v>91</v>
      </c>
      <c r="H19" s="62">
        <f>(H14*H16*(B7/(H18/H17)))*H15</f>
        <v>5760</v>
      </c>
      <c r="I19" s="26"/>
      <c r="J19" s="10"/>
      <c r="K19" s="10"/>
      <c r="L19" s="39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x14ac:dyDescent="0.3">
      <c r="A20" s="54" t="s">
        <v>92</v>
      </c>
      <c r="B20" s="105">
        <f>B16*B17*B18/1000*B2*B14*(B19+1)</f>
        <v>3.1556249999999997</v>
      </c>
      <c r="C20" s="60"/>
      <c r="D20" s="106" t="s">
        <v>93</v>
      </c>
      <c r="E20" s="66">
        <f>E17*E18</f>
        <v>13916.66666666667</v>
      </c>
      <c r="F20" s="35"/>
      <c r="G20" s="107" t="s">
        <v>94</v>
      </c>
      <c r="H20" s="67">
        <f>$B$8/(H19/12)</f>
        <v>428.47916666666669</v>
      </c>
      <c r="I20" s="26"/>
      <c r="J20" s="10"/>
      <c r="K20" s="10"/>
      <c r="L20" s="39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 x14ac:dyDescent="0.3">
      <c r="A21" s="54" t="s">
        <v>129</v>
      </c>
      <c r="B21" s="68">
        <f>B20*21</f>
        <v>66.268124999999998</v>
      </c>
      <c r="C21" s="26"/>
      <c r="D21" s="69" t="s">
        <v>96</v>
      </c>
      <c r="E21" s="70">
        <f>E20*(B4-B5)</f>
        <v>695833.33333333349</v>
      </c>
      <c r="F21" s="35"/>
      <c r="G21" s="71"/>
      <c r="H21" s="71"/>
      <c r="I21" s="26"/>
      <c r="J21" s="10"/>
      <c r="K21" s="10"/>
      <c r="L21" s="39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 x14ac:dyDescent="0.3">
      <c r="A22" s="106" t="s">
        <v>97</v>
      </c>
      <c r="B22" s="66">
        <f>B21*12</f>
        <v>795.21749999999997</v>
      </c>
      <c r="C22" s="26"/>
      <c r="D22" s="69" t="s">
        <v>94</v>
      </c>
      <c r="E22" s="83">
        <f>$B$8/(E21/12)</f>
        <v>3.5468838323353284</v>
      </c>
      <c r="F22" s="39"/>
      <c r="G22" s="191" t="s">
        <v>98</v>
      </c>
      <c r="H22" s="192"/>
      <c r="I22" s="63"/>
      <c r="J22" s="10"/>
      <c r="K22" s="10"/>
      <c r="L22" s="39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 x14ac:dyDescent="0.3">
      <c r="A23" s="69" t="s">
        <v>130</v>
      </c>
      <c r="B23" s="70">
        <f>B22*B4</f>
        <v>159043.5</v>
      </c>
      <c r="C23" s="26"/>
      <c r="D23" s="40"/>
      <c r="E23" s="40"/>
      <c r="F23" s="72"/>
      <c r="G23" s="41" t="s">
        <v>72</v>
      </c>
      <c r="H23" s="44" t="s">
        <v>73</v>
      </c>
      <c r="I23" s="35"/>
      <c r="J23" s="10"/>
      <c r="K23" s="10"/>
      <c r="L23" s="39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 x14ac:dyDescent="0.3">
      <c r="A24" s="75" t="s">
        <v>99</v>
      </c>
      <c r="B24" s="83">
        <f>$B$8/(B23/12)</f>
        <v>15.518018655273558</v>
      </c>
      <c r="C24" s="76"/>
      <c r="D24" s="203" t="s">
        <v>60</v>
      </c>
      <c r="E24" s="204"/>
      <c r="F24" s="35"/>
      <c r="G24" s="47" t="s">
        <v>118</v>
      </c>
      <c r="H24" s="77">
        <v>900</v>
      </c>
      <c r="I24" s="72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 x14ac:dyDescent="0.3">
      <c r="B25" s="71"/>
      <c r="C25" s="11"/>
      <c r="D25" s="127" t="s">
        <v>100</v>
      </c>
      <c r="E25" s="128" t="s">
        <v>73</v>
      </c>
      <c r="F25" s="39"/>
      <c r="G25" s="51" t="s">
        <v>131</v>
      </c>
      <c r="H25" s="52">
        <v>0.3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 x14ac:dyDescent="0.3">
      <c r="A26" s="195" t="s">
        <v>58</v>
      </c>
      <c r="B26" s="194"/>
      <c r="C26" s="26"/>
      <c r="D26" s="129" t="s">
        <v>132</v>
      </c>
      <c r="E26" s="130">
        <v>0.01</v>
      </c>
      <c r="F26" s="35"/>
      <c r="G26" s="55" t="s">
        <v>122</v>
      </c>
      <c r="H26" s="101">
        <v>4</v>
      </c>
      <c r="I26" s="39"/>
      <c r="J26" s="10"/>
      <c r="K26" s="10"/>
      <c r="L26" s="3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.75" customHeight="1" x14ac:dyDescent="0.3">
      <c r="A27" s="41" t="s">
        <v>72</v>
      </c>
      <c r="B27" s="44" t="s">
        <v>101</v>
      </c>
      <c r="C27" s="26"/>
      <c r="D27" s="131" t="s">
        <v>103</v>
      </c>
      <c r="E27" s="132">
        <v>200</v>
      </c>
      <c r="F27" s="80"/>
      <c r="G27" s="51" t="s">
        <v>85</v>
      </c>
      <c r="H27" s="110">
        <v>2</v>
      </c>
      <c r="I27" s="72"/>
      <c r="J27" s="10"/>
      <c r="K27" s="10"/>
      <c r="L27" s="3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2.75" customHeight="1" x14ac:dyDescent="0.3">
      <c r="A28" s="46" t="s">
        <v>74</v>
      </c>
      <c r="B28" s="99">
        <f>B14</f>
        <v>1</v>
      </c>
      <c r="C28" s="63"/>
      <c r="D28" s="133" t="s">
        <v>133</v>
      </c>
      <c r="E28" s="134">
        <v>160</v>
      </c>
      <c r="F28" s="26"/>
      <c r="G28" s="56" t="s">
        <v>126</v>
      </c>
      <c r="H28" s="57">
        <v>20</v>
      </c>
      <c r="I28" s="72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2.75" customHeight="1" x14ac:dyDescent="0.3">
      <c r="A29" s="54" t="s">
        <v>105</v>
      </c>
      <c r="B29" s="53">
        <v>16</v>
      </c>
      <c r="C29" s="81"/>
      <c r="D29" s="131" t="s">
        <v>134</v>
      </c>
      <c r="E29" s="135">
        <f>B3*E26*(B4-E28)</f>
        <v>200000</v>
      </c>
      <c r="G29" s="61" t="s">
        <v>91</v>
      </c>
      <c r="H29" s="62">
        <f>(H24*H26*(B7/(H28/H27)))*H25</f>
        <v>25920</v>
      </c>
      <c r="I29" s="10"/>
      <c r="J29" s="27"/>
      <c r="K29" s="27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 x14ac:dyDescent="0.3">
      <c r="A30" s="54" t="s">
        <v>63</v>
      </c>
      <c r="B30" s="53">
        <v>240</v>
      </c>
      <c r="C30" s="35"/>
      <c r="D30" s="136" t="s">
        <v>135</v>
      </c>
      <c r="E30" s="137">
        <f>E29</f>
        <v>200000</v>
      </c>
      <c r="F30" s="39"/>
      <c r="G30" s="69" t="s">
        <v>94</v>
      </c>
      <c r="H30" s="83">
        <f>$B$8/(H29/12)</f>
        <v>95.217592592592595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customHeight="1" x14ac:dyDescent="0.3">
      <c r="A31" s="54" t="s">
        <v>136</v>
      </c>
      <c r="B31" s="104">
        <v>0.03</v>
      </c>
      <c r="C31" s="35"/>
      <c r="D31" s="138" t="s">
        <v>94</v>
      </c>
      <c r="E31" s="139">
        <f>$B$8/(E30/12)</f>
        <v>12.340199999999999</v>
      </c>
      <c r="F31" s="39"/>
      <c r="G31" s="86"/>
      <c r="H31" s="86"/>
      <c r="I31" s="10"/>
      <c r="J31" s="10"/>
      <c r="K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2.75" customHeight="1" x14ac:dyDescent="0.3">
      <c r="A32" s="106" t="s">
        <v>137</v>
      </c>
      <c r="B32" s="88">
        <f>B3*B31*B28</f>
        <v>15000</v>
      </c>
      <c r="C32" s="3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.75" customHeight="1" x14ac:dyDescent="0.3">
      <c r="A33" s="69" t="s">
        <v>96</v>
      </c>
      <c r="B33" s="70">
        <f>B32*(B4-B5)</f>
        <v>750000</v>
      </c>
      <c r="C33" s="3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2.75" customHeight="1" x14ac:dyDescent="0.3">
      <c r="A34" s="69" t="s">
        <v>109</v>
      </c>
      <c r="B34" s="83">
        <f>$B$8/(B33/12)</f>
        <v>3.2907199999999999</v>
      </c>
      <c r="C34" s="3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2.75" customHeight="1" x14ac:dyDescent="0.3">
      <c r="A36" s="10"/>
      <c r="B36" s="8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7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2.75" customHeight="1" x14ac:dyDescent="0.3">
      <c r="A50" s="10" t="s">
        <v>73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 x14ac:dyDescent="0.3">
      <c r="A51" s="17" t="s">
        <v>101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.7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2.7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.7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customHeight="1" x14ac:dyDescent="0.3">
      <c r="A55" s="10" t="s">
        <v>138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 x14ac:dyDescent="0.3">
      <c r="A56" s="10" t="s">
        <v>139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 x14ac:dyDescent="0.3">
      <c r="A57" s="10" t="s">
        <v>140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 x14ac:dyDescent="0.3">
      <c r="A58" s="10" t="s">
        <v>141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.7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.7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.7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.7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2.7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2.7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2.7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2.7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2.7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2.7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.7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.7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2.7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2.7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.7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.7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.7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.7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2.7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2.7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2.7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2.7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2.7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2.7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2.7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2.7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2.7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2.7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2.7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2.7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2.7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.7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2.7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2.7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2.7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2.7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2.7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2.7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2.7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.7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2.7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2.7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2.7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7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2.7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.7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.7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.7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2.7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2.7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.7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2.7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2.7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.7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2.7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2.7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2.7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2.7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2.7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2.7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2.7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2.7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2.7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2.7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.7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2.7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2.7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2.7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2.7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2.7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7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2.7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2.7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2.7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2.7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2.7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2.7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2.7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2.7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2.7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2.7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.7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.7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.7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.7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2.7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2.7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2.7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2.7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2.7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2.7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2.7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2.7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2.7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2.7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2.7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2.7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.7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2.7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2.7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2.7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2.7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2.7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.7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2.7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2.7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2.7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2.7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2.7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2.7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2.7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2.7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2.7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2.7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2.7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2.7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2.7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2.7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2.7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2.7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2.7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2.7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.7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2.7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2.7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2.7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2.7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2.7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2.7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2.7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2.7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2.7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2.7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2.7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2.7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2.7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2.7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.7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2.7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2.7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2.7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2.7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2.7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2.7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2.7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2.7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2.7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2.7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.7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.7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2.7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2.7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2.7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2.7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2.7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2.7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2.7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2.7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2.7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2.7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2.7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2.7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2.7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2.7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2.7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.7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.7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2.7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.7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2.7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.7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5"/>
    <row r="260" spans="1:26" ht="15.75" customHeight="1" x14ac:dyDescent="0.25"/>
    <row r="261" spans="1:26" ht="15.75" customHeight="1" x14ac:dyDescent="0.25"/>
    <row r="262" spans="1:26" ht="15.75" customHeight="1" x14ac:dyDescent="0.25"/>
    <row r="263" spans="1:26" ht="15.75" customHeight="1" x14ac:dyDescent="0.25"/>
    <row r="264" spans="1:26" ht="15.75" customHeight="1" x14ac:dyDescent="0.25"/>
    <row r="265" spans="1:26" ht="15.75" customHeight="1" x14ac:dyDescent="0.25"/>
    <row r="266" spans="1:26" ht="15.75" customHeight="1" x14ac:dyDescent="0.25"/>
    <row r="267" spans="1:26" ht="15.75" customHeight="1" x14ac:dyDescent="0.25"/>
    <row r="268" spans="1:26" ht="15.75" customHeight="1" x14ac:dyDescent="0.25"/>
    <row r="269" spans="1:26" ht="15.75" customHeight="1" x14ac:dyDescent="0.25"/>
    <row r="270" spans="1:26" ht="15.75" customHeight="1" x14ac:dyDescent="0.25"/>
    <row r="271" spans="1:26" ht="15.75" customHeight="1" x14ac:dyDescent="0.25"/>
    <row r="272" spans="1:26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G22:H22"/>
    <mergeCell ref="D24:E24"/>
    <mergeCell ref="A26:B26"/>
    <mergeCell ref="A1:B1"/>
    <mergeCell ref="D1:E1"/>
    <mergeCell ref="A12:B12"/>
    <mergeCell ref="D12:E12"/>
    <mergeCell ref="G12:H12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200-000000000000}">
          <x14:formula1>
            <xm:f>Français!$A$50:$A$51</xm:f>
          </x14:formula1>
          <xm:sqref>B13 E13 H13 H23 E25 B27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English</vt:lpstr>
      <vt:lpstr>Français</vt:lpstr>
      <vt:lpstr>Resolute Maniwaki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Myrfield</dc:creator>
  <cp:lastModifiedBy>Warren Myrfield</cp:lastModifiedBy>
  <dcterms:created xsi:type="dcterms:W3CDTF">2021-03-12T22:00:27Z</dcterms:created>
  <dcterms:modified xsi:type="dcterms:W3CDTF">2022-06-08T18:21:03Z</dcterms:modified>
</cp:coreProperties>
</file>